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b5849adaefe402f/Sokol Břevnov/Zateplení dvorní fasády výzva/"/>
    </mc:Choice>
  </mc:AlternateContent>
  <xr:revisionPtr revIDLastSave="0" documentId="8_{B262CA27-2CDA-411B-B91F-BDAEDF455F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41004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24100401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24100401 Pol'!$A$1:$Y$67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G58" i="1"/>
  <c r="G57" i="1"/>
  <c r="G56" i="1"/>
  <c r="G55" i="1"/>
  <c r="G54" i="1"/>
  <c r="G53" i="1"/>
  <c r="G52" i="1"/>
  <c r="BA55" i="12"/>
  <c r="BA53" i="12"/>
  <c r="BA51" i="12"/>
  <c r="BA49" i="12"/>
  <c r="BA47" i="12"/>
  <c r="BA45" i="12"/>
  <c r="BA43" i="12"/>
  <c r="BA35" i="12"/>
  <c r="BA33" i="12"/>
  <c r="F9" i="12"/>
  <c r="G9" i="12"/>
  <c r="I9" i="12"/>
  <c r="I8" i="12" s="1"/>
  <c r="K9" i="12"/>
  <c r="K8" i="12" s="1"/>
  <c r="M9" i="12"/>
  <c r="O9" i="12"/>
  <c r="O8" i="12" s="1"/>
  <c r="Q9" i="12"/>
  <c r="V9" i="12"/>
  <c r="F10" i="12"/>
  <c r="G10" i="12"/>
  <c r="M10" i="12" s="1"/>
  <c r="I10" i="12"/>
  <c r="K10" i="12"/>
  <c r="O10" i="12"/>
  <c r="Q10" i="12"/>
  <c r="V10" i="12"/>
  <c r="F11" i="12"/>
  <c r="G11" i="12"/>
  <c r="M11" i="12" s="1"/>
  <c r="I11" i="12"/>
  <c r="K11" i="12"/>
  <c r="O11" i="12"/>
  <c r="Q11" i="12"/>
  <c r="Q8" i="12" s="1"/>
  <c r="V11" i="12"/>
  <c r="V8" i="12" s="1"/>
  <c r="F12" i="12"/>
  <c r="G12" i="12"/>
  <c r="I12" i="12"/>
  <c r="K12" i="12"/>
  <c r="M12" i="12"/>
  <c r="O12" i="12"/>
  <c r="Q12" i="12"/>
  <c r="V12" i="12"/>
  <c r="F13" i="12"/>
  <c r="G13" i="12"/>
  <c r="M13" i="12" s="1"/>
  <c r="I13" i="12"/>
  <c r="K13" i="12"/>
  <c r="O13" i="12"/>
  <c r="Q13" i="12"/>
  <c r="V13" i="12"/>
  <c r="I14" i="12"/>
  <c r="V14" i="12"/>
  <c r="F15" i="12"/>
  <c r="G15" i="12" s="1"/>
  <c r="I15" i="12"/>
  <c r="K15" i="12"/>
  <c r="K14" i="12" s="1"/>
  <c r="O15" i="12"/>
  <c r="O14" i="12" s="1"/>
  <c r="Q15" i="12"/>
  <c r="Q14" i="12" s="1"/>
  <c r="V15" i="12"/>
  <c r="F17" i="12"/>
  <c r="G17" i="12"/>
  <c r="M17" i="12" s="1"/>
  <c r="I17" i="12"/>
  <c r="I16" i="12" s="1"/>
  <c r="K17" i="12"/>
  <c r="K16" i="12" s="1"/>
  <c r="O17" i="12"/>
  <c r="Q17" i="12"/>
  <c r="Q16" i="12" s="1"/>
  <c r="V17" i="12"/>
  <c r="V16" i="12" s="1"/>
  <c r="F18" i="12"/>
  <c r="G18" i="12"/>
  <c r="M18" i="12" s="1"/>
  <c r="I18" i="12"/>
  <c r="K18" i="12"/>
  <c r="O18" i="12"/>
  <c r="Q18" i="12"/>
  <c r="V18" i="12"/>
  <c r="F19" i="12"/>
  <c r="G19" i="12"/>
  <c r="I19" i="12"/>
  <c r="K19" i="12"/>
  <c r="M19" i="12"/>
  <c r="O19" i="12"/>
  <c r="O16" i="12" s="1"/>
  <c r="Q19" i="12"/>
  <c r="V19" i="12"/>
  <c r="K20" i="12"/>
  <c r="F21" i="12"/>
  <c r="G21" i="12"/>
  <c r="G20" i="12" s="1"/>
  <c r="I21" i="12"/>
  <c r="I20" i="12" s="1"/>
  <c r="K21" i="12"/>
  <c r="O21" i="12"/>
  <c r="O20" i="12" s="1"/>
  <c r="Q21" i="12"/>
  <c r="Q20" i="12" s="1"/>
  <c r="V21" i="12"/>
  <c r="V20" i="12" s="1"/>
  <c r="G22" i="12"/>
  <c r="Q22" i="12"/>
  <c r="V22" i="12"/>
  <c r="F23" i="12"/>
  <c r="G23" i="12"/>
  <c r="I23" i="12"/>
  <c r="I22" i="12" s="1"/>
  <c r="K23" i="12"/>
  <c r="K22" i="12" s="1"/>
  <c r="M23" i="12"/>
  <c r="M22" i="12" s="1"/>
  <c r="O23" i="12"/>
  <c r="O22" i="12" s="1"/>
  <c r="Q23" i="12"/>
  <c r="V23" i="12"/>
  <c r="F24" i="12"/>
  <c r="G24" i="12"/>
  <c r="M24" i="12" s="1"/>
  <c r="I24" i="12"/>
  <c r="K24" i="12"/>
  <c r="O24" i="12"/>
  <c r="Q24" i="12"/>
  <c r="V24" i="12"/>
  <c r="I25" i="12"/>
  <c r="V25" i="12"/>
  <c r="F26" i="12"/>
  <c r="G26" i="12" s="1"/>
  <c r="I26" i="12"/>
  <c r="K26" i="12"/>
  <c r="K25" i="12" s="1"/>
  <c r="O26" i="12"/>
  <c r="O25" i="12" s="1"/>
  <c r="Q26" i="12"/>
  <c r="Q25" i="12" s="1"/>
  <c r="V26" i="12"/>
  <c r="F28" i="12"/>
  <c r="G28" i="12" s="1"/>
  <c r="M28" i="12" s="1"/>
  <c r="I28" i="12"/>
  <c r="K28" i="12"/>
  <c r="O28" i="12"/>
  <c r="Q28" i="12"/>
  <c r="V28" i="12"/>
  <c r="I29" i="12"/>
  <c r="K29" i="12"/>
  <c r="F30" i="12"/>
  <c r="G30" i="12"/>
  <c r="M30" i="12" s="1"/>
  <c r="M29" i="12" s="1"/>
  <c r="I30" i="12"/>
  <c r="K30" i="12"/>
  <c r="O30" i="12"/>
  <c r="O29" i="12" s="1"/>
  <c r="Q30" i="12"/>
  <c r="Q29" i="12" s="1"/>
  <c r="V30" i="12"/>
  <c r="V29" i="12" s="1"/>
  <c r="F32" i="12"/>
  <c r="G32" i="12" s="1"/>
  <c r="I32" i="12"/>
  <c r="K32" i="12"/>
  <c r="O32" i="12"/>
  <c r="Q32" i="12"/>
  <c r="V32" i="12"/>
  <c r="F34" i="12"/>
  <c r="G34" i="12"/>
  <c r="M34" i="12" s="1"/>
  <c r="I34" i="12"/>
  <c r="K34" i="12"/>
  <c r="O34" i="12"/>
  <c r="Q34" i="12"/>
  <c r="V34" i="12"/>
  <c r="F36" i="12"/>
  <c r="G36" i="12" s="1"/>
  <c r="M36" i="12" s="1"/>
  <c r="I36" i="12"/>
  <c r="K36" i="12"/>
  <c r="O36" i="12"/>
  <c r="Q36" i="12"/>
  <c r="V36" i="12"/>
  <c r="F38" i="12"/>
  <c r="G38" i="12" s="1"/>
  <c r="M38" i="12" s="1"/>
  <c r="I38" i="12"/>
  <c r="K38" i="12"/>
  <c r="O38" i="12"/>
  <c r="Q38" i="12"/>
  <c r="V38" i="12"/>
  <c r="F40" i="12"/>
  <c r="G40" i="12"/>
  <c r="M40" i="12" s="1"/>
  <c r="I40" i="12"/>
  <c r="K40" i="12"/>
  <c r="O40" i="12"/>
  <c r="Q40" i="12"/>
  <c r="V40" i="12"/>
  <c r="F42" i="12"/>
  <c r="G42" i="12" s="1"/>
  <c r="M42" i="12" s="1"/>
  <c r="I42" i="12"/>
  <c r="K42" i="12"/>
  <c r="O42" i="12"/>
  <c r="Q42" i="12"/>
  <c r="V42" i="12"/>
  <c r="F44" i="12"/>
  <c r="G44" i="12" s="1"/>
  <c r="M44" i="12" s="1"/>
  <c r="I44" i="12"/>
  <c r="K44" i="12"/>
  <c r="O44" i="12"/>
  <c r="Q44" i="12"/>
  <c r="V44" i="12"/>
  <c r="F46" i="12"/>
  <c r="G46" i="12"/>
  <c r="M46" i="12" s="1"/>
  <c r="I46" i="12"/>
  <c r="K46" i="12"/>
  <c r="O46" i="12"/>
  <c r="Q46" i="12"/>
  <c r="V46" i="12"/>
  <c r="F48" i="12"/>
  <c r="G48" i="12" s="1"/>
  <c r="M48" i="12" s="1"/>
  <c r="I48" i="12"/>
  <c r="K48" i="12"/>
  <c r="O48" i="12"/>
  <c r="Q48" i="12"/>
  <c r="V48" i="12"/>
  <c r="F50" i="12"/>
  <c r="G50" i="12" s="1"/>
  <c r="M50" i="12" s="1"/>
  <c r="I50" i="12"/>
  <c r="K50" i="12"/>
  <c r="O50" i="12"/>
  <c r="Q50" i="12"/>
  <c r="V50" i="12"/>
  <c r="F52" i="12"/>
  <c r="G52" i="12"/>
  <c r="M52" i="12" s="1"/>
  <c r="I52" i="12"/>
  <c r="K52" i="12"/>
  <c r="O52" i="12"/>
  <c r="Q52" i="12"/>
  <c r="V52" i="12"/>
  <c r="F54" i="12"/>
  <c r="G54" i="12" s="1"/>
  <c r="M54" i="12" s="1"/>
  <c r="I54" i="12"/>
  <c r="K54" i="12"/>
  <c r="O54" i="12"/>
  <c r="Q54" i="12"/>
  <c r="V54" i="12"/>
  <c r="AE57" i="12"/>
  <c r="F41" i="1" s="1"/>
  <c r="I19" i="1"/>
  <c r="G19" i="1"/>
  <c r="E19" i="1"/>
  <c r="I18" i="1"/>
  <c r="G18" i="1"/>
  <c r="E18" i="1"/>
  <c r="I17" i="1"/>
  <c r="G17" i="1"/>
  <c r="E17" i="1"/>
  <c r="G16" i="1"/>
  <c r="E16" i="1"/>
  <c r="I58" i="1"/>
  <c r="I57" i="1"/>
  <c r="I56" i="1"/>
  <c r="I55" i="1"/>
  <c r="I54" i="1"/>
  <c r="I53" i="1"/>
  <c r="I52" i="1"/>
  <c r="H42" i="1"/>
  <c r="J28" i="1"/>
  <c r="J26" i="1"/>
  <c r="G38" i="1"/>
  <c r="F38" i="1"/>
  <c r="J23" i="1"/>
  <c r="J24" i="1"/>
  <c r="J25" i="1"/>
  <c r="J27" i="1"/>
  <c r="E24" i="1"/>
  <c r="G24" i="1"/>
  <c r="E26" i="1"/>
  <c r="G26" i="1"/>
  <c r="V31" i="12" l="1"/>
  <c r="Q31" i="12"/>
  <c r="I31" i="12"/>
  <c r="G59" i="1" s="1"/>
  <c r="G60" i="1" s="1"/>
  <c r="F39" i="1"/>
  <c r="F42" i="1" s="1"/>
  <c r="G23" i="1" s="1"/>
  <c r="F40" i="1"/>
  <c r="K31" i="12"/>
  <c r="H59" i="1" s="1"/>
  <c r="H60" i="1" s="1"/>
  <c r="O31" i="12"/>
  <c r="I16" i="1"/>
  <c r="G31" i="12"/>
  <c r="G57" i="12" s="1"/>
  <c r="M32" i="12"/>
  <c r="M31" i="12" s="1"/>
  <c r="AF57" i="12"/>
  <c r="M26" i="12"/>
  <c r="M25" i="12" s="1"/>
  <c r="G25" i="12"/>
  <c r="M16" i="12"/>
  <c r="M8" i="12"/>
  <c r="M15" i="12"/>
  <c r="M14" i="12" s="1"/>
  <c r="G14" i="12"/>
  <c r="M21" i="12"/>
  <c r="M20" i="12" s="1"/>
  <c r="G16" i="12"/>
  <c r="G8" i="12"/>
  <c r="G29" i="12"/>
  <c r="G20" i="1" l="1"/>
  <c r="G21" i="1" s="1"/>
  <c r="E20" i="1"/>
  <c r="E21" i="1" s="1"/>
  <c r="I59" i="1"/>
  <c r="I20" i="1" s="1"/>
  <c r="I21" i="1" s="1"/>
  <c r="G40" i="1"/>
  <c r="I40" i="1" s="1"/>
  <c r="G39" i="1"/>
  <c r="G41" i="1"/>
  <c r="I41" i="1" s="1"/>
  <c r="I60" i="1" l="1"/>
  <c r="I39" i="1"/>
  <c r="I42" i="1" s="1"/>
  <c r="G42" i="1"/>
  <c r="G25" i="1" s="1"/>
  <c r="A27" i="1" s="1"/>
  <c r="J55" i="1" l="1"/>
  <c r="J52" i="1"/>
  <c r="J54" i="1"/>
  <c r="J59" i="1"/>
  <c r="J56" i="1"/>
  <c r="J57" i="1"/>
  <c r="J53" i="1"/>
  <c r="J58" i="1"/>
  <c r="G28" i="1"/>
  <c r="G27" i="1" s="1"/>
  <c r="G29" i="1" s="1"/>
  <c r="A28" i="1"/>
  <c r="J41" i="1"/>
  <c r="J40" i="1"/>
  <c r="J39" i="1"/>
  <c r="J42" i="1" s="1"/>
  <c r="J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Vyskočil</author>
  </authors>
  <commentList>
    <comment ref="S6" authorId="0" shapeId="0" xr:uid="{CBCADA98-206E-450D-A1E9-F08DC9BAEF3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715D214-B32A-45E5-9E05-0F57B5DB376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<sst xmlns="http://schemas.openxmlformats.org/spreadsheetml/2006/main" count="407" uniqueCount="176">
  <si>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</si>
  <si>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</si>
  <si>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</si>
  <si>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</si>
  <si>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</si>
  <si>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</si>
  <si>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</si>
  <si>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</si>
  <si>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</si>
  <si>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</si>
  <si>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</si>
  <si>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</si>
  <si>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</si>
  <si>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</si>
  <si>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</si>
  <si>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</si>
  <si>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</si>
  <si>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</si>
  <si>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</si>
  <si>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</si>
  <si>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</si>
  <si>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</si>
  <si>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</si>
  <si>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</si>
  <si>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</si>
  <si>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</si>
  <si>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</si>
  <si>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</si>
  <si>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</si>
  <si>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</si>
  <si>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</si>
  <si>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</si>
  <si>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</si>
  <si>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</si>
  <si>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</si>
  <si>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</si>
  <si>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</si>
  <si>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</si>
  <si>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</si>
  <si>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</si>
  <si>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</si>
  <si>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</si>
  <si>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</si>
  <si>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24100401</t>
  </si>
  <si>
    <t>Fasáda</t>
  </si>
  <si>
    <t>01</t>
  </si>
  <si>
    <t xml:space="preserve">TJ Sokol Břevnov, Praha 6 </t>
  </si>
  <si>
    <t>Objekt:</t>
  </si>
  <si>
    <t>Rozpočet:</t>
  </si>
  <si>
    <t>241004</t>
  </si>
  <si>
    <t>Tělocvičná jednota Sokol Praha - Břevnov</t>
  </si>
  <si>
    <t>Heleny Malířové 279/14</t>
  </si>
  <si>
    <t>Praha - Břevnov</t>
  </si>
  <si>
    <t>16900</t>
  </si>
  <si>
    <t>45246009</t>
  </si>
  <si>
    <t>Stavba</t>
  </si>
  <si>
    <t>Celkem za stavbu</t>
  </si>
  <si>
    <t>CZK</t>
  </si>
  <si>
    <t>#POPS</t>
  </si>
  <si>
    <t>#POPO</t>
  </si>
  <si>
    <t xml:space="preserve">Popis objektu: 01 - TJ Sokol Břevnov, Praha 6 </t>
  </si>
  <si>
    <t>#POPR</t>
  </si>
  <si>
    <t>Popis rozpočtu: 24100401 - Fasáda</t>
  </si>
  <si>
    <t>Rekapitulace dílů</t>
  </si>
  <si>
    <t>Typ dílu</t>
  </si>
  <si>
    <t>62</t>
  </si>
  <si>
    <t>Úpravy povrchů vnější</t>
  </si>
  <si>
    <t>93</t>
  </si>
  <si>
    <t>Dokončovací práce inženýrských staveb</t>
  </si>
  <si>
    <t>94</t>
  </si>
  <si>
    <t>Lešení a stavební výtahy</t>
  </si>
  <si>
    <t>97</t>
  </si>
  <si>
    <t>Přesuny suti a vybouraných hmot</t>
  </si>
  <si>
    <t>99</t>
  </si>
  <si>
    <t>Staveništní přesun hmot</t>
  </si>
  <si>
    <t>764</t>
  </si>
  <si>
    <t>Konstrukce klempířské</t>
  </si>
  <si>
    <t>D96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</si>
  <si>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</si>
  <si>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</si>
  <si>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</si>
  <si>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</si>
  <si>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</si>
  <si>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</si>
  <si>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</si>
  <si>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</si>
  <si>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</si>
  <si>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</si>
  <si>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</si>
  <si>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</si>
  <si>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</si>
  <si>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</si>
  <si>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</si>
  <si>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</si>
  <si>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</si>
  <si>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</si>
  <si>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</si>
  <si>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</si>
  <si>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</si>
  <si>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</si>
  <si>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</si>
  <si>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</si>
  <si>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</si>
  <si>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</si>
  <si>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</si>
  <si>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</si>
  <si>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</si>
  <si>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</si>
  <si>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</si>
  <si>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Zakrývání výplní vnějších otvorů z lešení</t>
  </si>
  <si>
    <t>m2</t>
  </si>
  <si>
    <t>RTS 25/ I</t>
  </si>
  <si>
    <t>RTS 24/ II</t>
  </si>
  <si>
    <t>Práce</t>
  </si>
  <si>
    <t>Běžná</t>
  </si>
  <si>
    <t>POL1_</t>
  </si>
  <si>
    <t>Oprava vnějších omítek do 60 % plochy, složitost V.</t>
  </si>
  <si>
    <t>Omítka tenkovrstvá silikonová s výztužnou stěrkou, Stomix, složitost 2</t>
  </si>
  <si>
    <t>Agregovaná položka</t>
  </si>
  <si>
    <t>POL2_</t>
  </si>
  <si>
    <t>ETICS MW tl. 160 mm, kotvy, výztužná stěrka, penetrace, omítka</t>
  </si>
  <si>
    <t>Parapet pro ETICS z EPS F s oplechováním z lakovaného Al plechu</t>
  </si>
  <si>
    <t>m</t>
  </si>
  <si>
    <t>OČIŠTĚNÍ ZDIVA OTRYSKÁNÍM TLAKOVOU VODOU DO 200 BARŮ</t>
  </si>
  <si>
    <t>M2</t>
  </si>
  <si>
    <t>EXP 24</t>
  </si>
  <si>
    <t>Pronájem lešení za den</t>
  </si>
  <si>
    <t>Demontáž lešení lehkého řadového s podlahami, š. do 1 m, výšky do 10 m lešení rámové pronajaté</t>
  </si>
  <si>
    <t>Lešení lehké fasádní, š. 1 m, výška do 30 m montáž, demontáž, doprava, pronájem 1 měsíc</t>
  </si>
  <si>
    <t>Odvoz suti a vyb.hmot do 10 m, vnitrost. 25 m svislá doprava z 4.NP ručním nošením</t>
  </si>
  <si>
    <t>t</t>
  </si>
  <si>
    <t>Příplatek za zvětšený přesun lešení do 500 m</t>
  </si>
  <si>
    <t>Přesun hmot</t>
  </si>
  <si>
    <t>POL7_</t>
  </si>
  <si>
    <t>Přesun hmot pro opravy a údržbu do v. 25 m,nošením</t>
  </si>
  <si>
    <t>DMTŽ a zpětná MTŽ, oprava Svod okapový  kruhový, D 150 mm</t>
  </si>
  <si>
    <t>včetně objímek a spojovacího materiálu.</t>
  </si>
  <si>
    <t>POP</t>
  </si>
  <si>
    <t>Oplechování zdí (atik) z lak.Pz plechu, rš 750 mm nalepení Enkolitem</t>
  </si>
  <si>
    <t>Kontejner, přistavení na 24 h, odvoz a likvidace, suť bez příměsí, kapacita 3 t</t>
  </si>
  <si>
    <t xml:space="preserve">ks    </t>
  </si>
  <si>
    <t>Indiv</t>
  </si>
  <si>
    <t xml:space="preserve">Průzkumné práce </t>
  </si>
  <si>
    <t>VRN</t>
  </si>
  <si>
    <t>POL99_2</t>
  </si>
  <si>
    <t>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</si>
  <si>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</si>
  <si>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</si>
  <si>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Koordinační činnost</t>
  </si>
  <si>
    <t>Koordinace stavebních a technologických dodávek stavby.</t>
  </si>
  <si>
    <t>Mimostaveništní doprava</t>
  </si>
  <si>
    <t>Vlastní</t>
  </si>
  <si>
    <t>Předání a převzetí staveniště</t>
  </si>
  <si>
    <t>Náklady spojené s účastí zhotovitele na předání a převzetí staveniště.</t>
  </si>
  <si>
    <t xml:space="preserve">Užívání veřejných ploch a prostranství  </t>
  </si>
  <si>
    <t>Náklady a poplatky spojené s užíváním veřejných ploch a prostranství, pokud jsou stavebními pracemi nebo souvisejícími činnostmi dotčeny, a to včetně užívání ploch v souvislosti s uložením stavebního materiálu nebo stavebního odpadu.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</si>
  <si>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</si>
  <si>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</si>
  <si>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 xml:space="preserve">Ostatní náklady na ztížený provoz stavby </t>
  </si>
  <si>
    <t>Soubor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</si>
  <si>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</si>
  <si>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</si>
  <si>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Pojištění dodavatele a pojištění díla</t>
  </si>
  <si>
    <t>Náklady spojené s povinným pojištěním dodavatele nebo stavebního díla či jeho části, v rozsahu obchodních podmínek.</t>
  </si>
  <si>
    <t xml:space="preserve">Finanční rezerva </t>
  </si>
  <si>
    <t>Finanční rezerva požadovaná objednatelem jako součást smluvní ceny. Způsob jejího stanovení, čerpání a vykazování definuje objednatel.</t>
  </si>
  <si>
    <t>Propagace</t>
  </si>
  <si>
    <t>Náklady spojené s povinnou publicitou, pokud ji objednatel požaduje. Zahrnuje zejména náklady na propagační a informační billboardy, tabule, internetovou propagaci, tiskoviny apod.</t>
  </si>
  <si>
    <t>SUM</t>
  </si>
  <si>
    <t>Poznámky uchazeče k zadání</t>
  </si>
  <si>
    <t>POPUZIV</t>
  </si>
  <si>
    <t>END</t>
  </si>
  <si>
    <t xml:space="preserve">T. J. Sokol Praha - Břevnov, Praha 6, Heleny Malířové 279/14 </t>
  </si>
  <si>
    <t>Rekonstrukce se zateplením dvorní fasády sokolovny</t>
  </si>
  <si>
    <t>Popis stavby: 241004 - Rekonstrukce se zateplením dvorní fasády sokolovny</t>
  </si>
  <si>
    <t>Tělocvičná jednota Sokol Praha - Břevnov, Praha 6, Heleny Malířové 279/14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</si>
</sst>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shrinkToFit="1"/>
    </xf>
    <xf numFmtId="4" fontId="0" fillId="3" borderId="38" xfId="0" applyNumberForma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8" xfId="0" applyNumberFormat="1" applyFont="1" applyFill="1" applyBorder="1" applyAlignment="1">
      <alignment horizontal="center" vertical="center"/>
    </xf>
    <xf numFmtId="4" fontId="7" fillId="3" borderId="38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9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5" fontId="17" fillId="0" borderId="41" xfId="0" applyNumberFormat="1" applyFont="1" applyBorder="1" applyAlignment="1">
      <alignment vertical="top" shrinkToFit="1"/>
    </xf>
    <xf numFmtId="4" fontId="17" fillId="0" borderId="41" xfId="0" applyNumberFormat="1" applyFont="1" applyBorder="1" applyAlignment="1">
      <alignment vertical="top" shrinkToFit="1"/>
    </xf>
    <xf numFmtId="4" fontId="17" fillId="4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5" fontId="17" fillId="0" borderId="44" xfId="0" applyNumberFormat="1" applyFont="1" applyBorder="1" applyAlignment="1">
      <alignment vertical="top" shrinkToFit="1"/>
    </xf>
    <xf numFmtId="4" fontId="17" fillId="0" borderId="44" xfId="0" applyNumberFormat="1" applyFont="1" applyBorder="1" applyAlignment="1">
      <alignment vertical="top" shrinkToFit="1"/>
    </xf>
    <xf numFmtId="4" fontId="17" fillId="4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9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E11" sqref="E11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94" t="s">
        <v>41</v>
      </c>
      <c r="B2" s="194"/>
      <c r="C2" s="194"/>
      <c r="D2" s="194"/>
      <c r="E2" s="194"/>
      <c r="F2" s="194"/>
      <c r="G2" s="19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opLeftCell="B1" zoomScaleNormal="100" zoomScaleSheetLayoutView="75" workbookViewId="0">
      <selection activeCell="D11" sqref="D11:G11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195" t="s">
        <v>4</v>
      </c>
      <c r="C1" s="196"/>
      <c r="D1" s="196"/>
      <c r="E1" s="196"/>
      <c r="F1" s="196"/>
      <c r="G1" s="196"/>
      <c r="H1" s="196"/>
      <c r="I1" s="196"/>
      <c r="J1" s="197"/>
    </row>
    <row r="2" spans="1:15" ht="36" customHeight="1" x14ac:dyDescent="0.25">
      <c r="A2" s="2"/>
      <c r="B2" s="78" t="s">
        <v>24</v>
      </c>
      <c r="C2" s="79"/>
      <c r="D2" s="80" t="s">
        <v>49</v>
      </c>
      <c r="E2" s="204" t="s">
        <v>173</v>
      </c>
      <c r="F2" s="205"/>
      <c r="G2" s="205"/>
      <c r="H2" s="205"/>
      <c r="I2" s="205"/>
      <c r="J2" s="206"/>
      <c r="O2" s="1"/>
    </row>
    <row r="3" spans="1:15" ht="27" customHeight="1" x14ac:dyDescent="0.25">
      <c r="A3" s="2"/>
      <c r="B3" s="81" t="s">
        <v>47</v>
      </c>
      <c r="C3" s="79"/>
      <c r="D3" s="82" t="s">
        <v>45</v>
      </c>
      <c r="E3" s="207" t="s">
        <v>172</v>
      </c>
      <c r="F3" s="208"/>
      <c r="G3" s="208"/>
      <c r="H3" s="208"/>
      <c r="I3" s="208"/>
      <c r="J3" s="209"/>
    </row>
    <row r="4" spans="1:15" ht="23.25" customHeight="1" x14ac:dyDescent="0.25">
      <c r="A4" s="76">
        <v>562</v>
      </c>
      <c r="B4" s="83" t="s">
        <v>48</v>
      </c>
      <c r="C4" s="84"/>
      <c r="D4" s="85" t="s">
        <v>43</v>
      </c>
      <c r="E4" s="217" t="s">
        <v>44</v>
      </c>
      <c r="F4" s="218"/>
      <c r="G4" s="218"/>
      <c r="H4" s="218"/>
      <c r="I4" s="218"/>
      <c r="J4" s="219"/>
    </row>
    <row r="5" spans="1:15" ht="24" customHeight="1" x14ac:dyDescent="0.25">
      <c r="A5" s="2"/>
      <c r="B5" s="31" t="s">
        <v>23</v>
      </c>
      <c r="D5" s="222" t="s">
        <v>50</v>
      </c>
      <c r="E5" s="223"/>
      <c r="F5" s="223"/>
      <c r="G5" s="223"/>
      <c r="H5" s="18" t="s">
        <v>42</v>
      </c>
      <c r="I5" s="86" t="s">
        <v>54</v>
      </c>
      <c r="J5" s="8"/>
    </row>
    <row r="6" spans="1:15" ht="15.75" customHeight="1" x14ac:dyDescent="0.25">
      <c r="A6" s="2"/>
      <c r="B6" s="28"/>
      <c r="C6" s="55"/>
      <c r="D6" s="224" t="s">
        <v>51</v>
      </c>
      <c r="E6" s="225"/>
      <c r="F6" s="225"/>
      <c r="G6" s="225"/>
      <c r="H6" s="18" t="s">
        <v>36</v>
      </c>
      <c r="I6" s="22"/>
      <c r="J6" s="8"/>
    </row>
    <row r="7" spans="1:15" ht="15.75" customHeight="1" x14ac:dyDescent="0.25">
      <c r="A7" s="2"/>
      <c r="B7" s="29"/>
      <c r="C7" s="56"/>
      <c r="D7" s="77" t="s">
        <v>53</v>
      </c>
      <c r="E7" s="226" t="s">
        <v>52</v>
      </c>
      <c r="F7" s="227"/>
      <c r="G7" s="227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11"/>
      <c r="E11" s="211"/>
      <c r="F11" s="211"/>
      <c r="G11" s="211"/>
      <c r="H11" s="18" t="s">
        <v>42</v>
      </c>
      <c r="I11" s="87"/>
      <c r="J11" s="8"/>
    </row>
    <row r="12" spans="1:15" ht="15.75" customHeight="1" x14ac:dyDescent="0.25">
      <c r="A12" s="2"/>
      <c r="B12" s="28"/>
      <c r="C12" s="55"/>
      <c r="D12" s="216"/>
      <c r="E12" s="216"/>
      <c r="F12" s="216"/>
      <c r="G12" s="216"/>
      <c r="H12" s="18" t="s">
        <v>36</v>
      </c>
      <c r="I12" s="87"/>
      <c r="J12" s="8"/>
    </row>
    <row r="13" spans="1:15" ht="15.75" customHeight="1" x14ac:dyDescent="0.25">
      <c r="A13" s="2"/>
      <c r="B13" s="29"/>
      <c r="C13" s="56"/>
      <c r="D13" s="88"/>
      <c r="E13" s="220"/>
      <c r="F13" s="221"/>
      <c r="G13" s="221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10" t="s">
        <v>32</v>
      </c>
      <c r="F15" s="210"/>
      <c r="G15" s="212" t="s">
        <v>33</v>
      </c>
      <c r="H15" s="212"/>
      <c r="I15" s="212" t="s">
        <v>31</v>
      </c>
      <c r="J15" s="213"/>
    </row>
    <row r="16" spans="1:15" ht="23.25" customHeight="1" x14ac:dyDescent="0.25">
      <c r="A16" s="145" t="s">
        <v>26</v>
      </c>
      <c r="B16" s="38" t="s">
        <v>26</v>
      </c>
      <c r="C16" s="62"/>
      <c r="D16" s="63"/>
      <c r="E16" s="201">
        <f>SUMIF(F52:F59,A16,G52:G59)+SUMIF(F52:F59,"PSU",G52:G59)</f>
        <v>0</v>
      </c>
      <c r="F16" s="202"/>
      <c r="G16" s="201">
        <f>SUMIF(F52:F59,A16,H52:H59)+SUMIF(F52:F59,"PSU",H52:H59)</f>
        <v>0</v>
      </c>
      <c r="H16" s="202"/>
      <c r="I16" s="201">
        <f>SUMIF(F52:F59,A16,I52:I59)+SUMIF(F52:F59,"PSU",I52:I59)</f>
        <v>0</v>
      </c>
      <c r="J16" s="203"/>
    </row>
    <row r="17" spans="1:10" ht="23.25" customHeight="1" x14ac:dyDescent="0.25">
      <c r="A17" s="145" t="s">
        <v>27</v>
      </c>
      <c r="B17" s="38" t="s">
        <v>27</v>
      </c>
      <c r="C17" s="62"/>
      <c r="D17" s="63"/>
      <c r="E17" s="201">
        <f>SUMIF(F52:F59,A17,G52:G59)</f>
        <v>0</v>
      </c>
      <c r="F17" s="202"/>
      <c r="G17" s="201">
        <f>SUMIF(F52:F59,A17,H52:H59)</f>
        <v>0</v>
      </c>
      <c r="H17" s="202"/>
      <c r="I17" s="201">
        <f>SUMIF(F52:F59,A17,I52:I59)</f>
        <v>0</v>
      </c>
      <c r="J17" s="203"/>
    </row>
    <row r="18" spans="1:10" ht="23.25" customHeight="1" x14ac:dyDescent="0.25">
      <c r="A18" s="145" t="s">
        <v>28</v>
      </c>
      <c r="B18" s="38" t="s">
        <v>28</v>
      </c>
      <c r="C18" s="62"/>
      <c r="D18" s="63"/>
      <c r="E18" s="201">
        <f>SUMIF(F52:F59,A18,G52:G59)</f>
        <v>0</v>
      </c>
      <c r="F18" s="202"/>
      <c r="G18" s="201">
        <f>SUMIF(F52:F59,A18,H52:H59)</f>
        <v>0</v>
      </c>
      <c r="H18" s="202"/>
      <c r="I18" s="201">
        <f>SUMIF(F52:F59,A18,I52:I59)</f>
        <v>0</v>
      </c>
      <c r="J18" s="203"/>
    </row>
    <row r="19" spans="1:10" ht="23.25" customHeight="1" x14ac:dyDescent="0.25">
      <c r="A19" s="145" t="s">
        <v>80</v>
      </c>
      <c r="B19" s="38" t="s">
        <v>29</v>
      </c>
      <c r="C19" s="62"/>
      <c r="D19" s="63"/>
      <c r="E19" s="201">
        <f>SUMIF(F52:F59,A19,G52:G59)</f>
        <v>0</v>
      </c>
      <c r="F19" s="202"/>
      <c r="G19" s="201">
        <f>SUMIF(F52:F59,A19,H52:H59)</f>
        <v>0</v>
      </c>
      <c r="H19" s="202"/>
      <c r="I19" s="201">
        <f>SUMIF(F52:F59,A19,I52:I59)</f>
        <v>0</v>
      </c>
      <c r="J19" s="203"/>
    </row>
    <row r="20" spans="1:10" ht="23.25" customHeight="1" x14ac:dyDescent="0.25">
      <c r="A20" s="145" t="s">
        <v>79</v>
      </c>
      <c r="B20" s="38" t="s">
        <v>30</v>
      </c>
      <c r="C20" s="62"/>
      <c r="D20" s="63"/>
      <c r="E20" s="201">
        <f>SUMIF(F52:F59,A20,G52:G59)</f>
        <v>0</v>
      </c>
      <c r="F20" s="202"/>
      <c r="G20" s="201">
        <f>SUMIF(F52:F59,A20,H52:H59)</f>
        <v>0</v>
      </c>
      <c r="H20" s="202"/>
      <c r="I20" s="201">
        <f>SUMIF(F52:F59,A20,I52:I59)</f>
        <v>0</v>
      </c>
      <c r="J20" s="203"/>
    </row>
    <row r="21" spans="1:10" ht="23.25" customHeight="1" x14ac:dyDescent="0.25">
      <c r="A21" s="2"/>
      <c r="B21" s="48" t="s">
        <v>31</v>
      </c>
      <c r="C21" s="64"/>
      <c r="D21" s="65"/>
      <c r="E21" s="214">
        <f>SUM(E16:F20)</f>
        <v>0</v>
      </c>
      <c r="F21" s="215"/>
      <c r="G21" s="214">
        <f>SUM(G16:H20)</f>
        <v>0</v>
      </c>
      <c r="H21" s="215"/>
      <c r="I21" s="214">
        <f>SUM(I16:J20)</f>
        <v>0</v>
      </c>
      <c r="J21" s="233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12</v>
      </c>
      <c r="F23" s="39" t="s">
        <v>0</v>
      </c>
      <c r="G23" s="231">
        <f>ZakladDPHSniVypocet</f>
        <v>0</v>
      </c>
      <c r="H23" s="232"/>
      <c r="I23" s="232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29">
        <f>I23*E23/100</f>
        <v>0</v>
      </c>
      <c r="H24" s="230"/>
      <c r="I24" s="230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231">
        <f>ZakladDPHZaklVypocet</f>
        <v>0</v>
      </c>
      <c r="H25" s="232"/>
      <c r="I25" s="232"/>
      <c r="J25" s="40" t="str">
        <f t="shared" si="0"/>
        <v>CZK</v>
      </c>
    </row>
    <row r="26" spans="1:10" ht="23.25" hidden="1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98">
        <f>I25*E25/100</f>
        <v>0</v>
      </c>
      <c r="H26" s="199"/>
      <c r="I26" s="199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200">
        <f>CenaCelkemBezDPH-(ZakladDPHSni+ZakladDPHZakl)</f>
        <v>0</v>
      </c>
      <c r="H27" s="200"/>
      <c r="I27" s="200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18" t="s">
        <v>25</v>
      </c>
      <c r="C28" s="119"/>
      <c r="D28" s="119"/>
      <c r="E28" s="120"/>
      <c r="F28" s="121"/>
      <c r="G28" s="235">
        <f>A27</f>
        <v>0</v>
      </c>
      <c r="H28" s="235"/>
      <c r="I28" s="235"/>
      <c r="J28" s="122" t="str">
        <f t="shared" si="0"/>
        <v>CZK</v>
      </c>
    </row>
    <row r="29" spans="1:10" ht="27.75" hidden="1" customHeight="1" thickBot="1" x14ac:dyDescent="0.3">
      <c r="A29" s="2"/>
      <c r="B29" s="118" t="s">
        <v>37</v>
      </c>
      <c r="C29" s="123"/>
      <c r="D29" s="123"/>
      <c r="E29" s="123"/>
      <c r="F29" s="124"/>
      <c r="G29" s="234">
        <f>ZakladDPHSni+DPHSni+ZakladDPHZakl+DPHZakl+Zaokrouhleni</f>
        <v>0</v>
      </c>
      <c r="H29" s="234"/>
      <c r="I29" s="234"/>
      <c r="J29" s="125" t="s">
        <v>57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36"/>
      <c r="E34" s="237"/>
      <c r="G34" s="238"/>
      <c r="H34" s="239"/>
      <c r="I34" s="239"/>
      <c r="J34" s="25"/>
    </row>
    <row r="35" spans="1:10" ht="12.75" customHeight="1" x14ac:dyDescent="0.25">
      <c r="A35" s="2"/>
      <c r="B35" s="2"/>
      <c r="D35" s="228" t="s">
        <v>2</v>
      </c>
      <c r="E35" s="228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5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9" t="s">
        <v>1</v>
      </c>
      <c r="J38" s="100" t="s">
        <v>0</v>
      </c>
    </row>
    <row r="39" spans="1:10" ht="25.5" hidden="1" customHeight="1" x14ac:dyDescent="0.25">
      <c r="A39" s="90">
        <v>1</v>
      </c>
      <c r="B39" s="101" t="s">
        <v>55</v>
      </c>
      <c r="C39" s="240"/>
      <c r="D39" s="240"/>
      <c r="E39" s="240"/>
      <c r="F39" s="102">
        <f>'01 24100401 Pol'!AE57</f>
        <v>0</v>
      </c>
      <c r="G39" s="103">
        <f>'01 24100401 Pol'!AF57</f>
        <v>0</v>
      </c>
      <c r="H39" s="104"/>
      <c r="I39" s="105">
        <f>F39+G39+H39</f>
        <v>0</v>
      </c>
      <c r="J39" s="106" t="str">
        <f>IF(_xlfn.SINGLE(CenaCelkemVypocet)=0,"",I39/_xlfn.SINGLE(CenaCelkemVypocet)*100)</f>
        <v/>
      </c>
    </row>
    <row r="40" spans="1:10" ht="25.5" hidden="1" customHeight="1" x14ac:dyDescent="0.25">
      <c r="A40" s="90">
        <v>2</v>
      </c>
      <c r="B40" s="107" t="s">
        <v>45</v>
      </c>
      <c r="C40" s="241" t="s">
        <v>46</v>
      </c>
      <c r="D40" s="241"/>
      <c r="E40" s="241"/>
      <c r="F40" s="108">
        <f>'01 24100401 Pol'!AE57</f>
        <v>0</v>
      </c>
      <c r="G40" s="109">
        <f>'01 24100401 Pol'!AF57</f>
        <v>0</v>
      </c>
      <c r="H40" s="109"/>
      <c r="I40" s="110">
        <f>F40+G40+H40</f>
        <v>0</v>
      </c>
      <c r="J40" s="111" t="str">
        <f>IF(_xlfn.SINGLE(CenaCelkemVypocet)=0,"",I40/_xlfn.SINGLE(CenaCelkemVypocet)*100)</f>
        <v/>
      </c>
    </row>
    <row r="41" spans="1:10" ht="25.5" hidden="1" customHeight="1" x14ac:dyDescent="0.25">
      <c r="A41" s="90">
        <v>3</v>
      </c>
      <c r="B41" s="112" t="s">
        <v>43</v>
      </c>
      <c r="C41" s="240" t="s">
        <v>44</v>
      </c>
      <c r="D41" s="240"/>
      <c r="E41" s="240"/>
      <c r="F41" s="113">
        <f>'01 24100401 Pol'!AE57</f>
        <v>0</v>
      </c>
      <c r="G41" s="104">
        <f>'01 24100401 Pol'!AF57</f>
        <v>0</v>
      </c>
      <c r="H41" s="104"/>
      <c r="I41" s="105">
        <f>F41+G41+H41</f>
        <v>0</v>
      </c>
      <c r="J41" s="106" t="str">
        <f>IF(_xlfn.SINGLE(CenaCelkemVypocet)=0,"",I41/_xlfn.SINGLE(CenaCelkemVypocet)*100)</f>
        <v/>
      </c>
    </row>
    <row r="42" spans="1:10" ht="25.5" hidden="1" customHeight="1" x14ac:dyDescent="0.25">
      <c r="A42" s="90"/>
      <c r="B42" s="242" t="s">
        <v>56</v>
      </c>
      <c r="C42" s="243"/>
      <c r="D42" s="243"/>
      <c r="E42" s="243"/>
      <c r="F42" s="114">
        <f>SUMIF(A39:A41,"=1",F39:F41)</f>
        <v>0</v>
      </c>
      <c r="G42" s="115">
        <f>SUMIF(A39:A41,"=1",G39:G41)</f>
        <v>0</v>
      </c>
      <c r="H42" s="115">
        <f>SUMIF(A39:A41,"=1",H39:H41)</f>
        <v>0</v>
      </c>
      <c r="I42" s="116">
        <f>SUMIF(A39:A41,"=1",I39:I41)</f>
        <v>0</v>
      </c>
      <c r="J42" s="117">
        <f>SUMIF(A39:A41,"=1",J39:J41)</f>
        <v>0</v>
      </c>
    </row>
    <row r="44" spans="1:10" x14ac:dyDescent="0.25">
      <c r="A44" t="s">
        <v>58</v>
      </c>
      <c r="B44" t="s">
        <v>174</v>
      </c>
    </row>
    <row r="45" spans="1:10" x14ac:dyDescent="0.25">
      <c r="A45" t="s">
        <v>59</v>
      </c>
      <c r="B45" t="s">
        <v>60</v>
      </c>
    </row>
    <row r="46" spans="1:10" x14ac:dyDescent="0.25">
      <c r="A46" t="s">
        <v>61</v>
      </c>
      <c r="B46" t="s">
        <v>62</v>
      </c>
    </row>
    <row r="49" spans="1:10" ht="15.6" x14ac:dyDescent="0.3">
      <c r="B49" s="126" t="s">
        <v>63</v>
      </c>
    </row>
    <row r="51" spans="1:10" ht="25.5" customHeight="1" x14ac:dyDescent="0.25">
      <c r="A51" s="128"/>
      <c r="B51" s="131" t="s">
        <v>18</v>
      </c>
      <c r="C51" s="131" t="s">
        <v>6</v>
      </c>
      <c r="D51" s="132"/>
      <c r="E51" s="132"/>
      <c r="F51" s="133" t="s">
        <v>64</v>
      </c>
      <c r="G51" s="133" t="s">
        <v>32</v>
      </c>
      <c r="H51" s="133" t="s">
        <v>33</v>
      </c>
      <c r="I51" s="133" t="s">
        <v>31</v>
      </c>
      <c r="J51" s="133" t="s">
        <v>0</v>
      </c>
    </row>
    <row r="52" spans="1:10" ht="36.75" customHeight="1" x14ac:dyDescent="0.25">
      <c r="A52" s="129"/>
      <c r="B52" s="134" t="s">
        <v>65</v>
      </c>
      <c r="C52" s="244" t="s">
        <v>66</v>
      </c>
      <c r="D52" s="245"/>
      <c r="E52" s="245"/>
      <c r="F52" s="141" t="s">
        <v>26</v>
      </c>
      <c r="G52" s="142">
        <f>'01 24100401 Pol'!I8</f>
        <v>0</v>
      </c>
      <c r="H52" s="142">
        <f>'01 24100401 Pol'!K8</f>
        <v>0</v>
      </c>
      <c r="I52" s="142">
        <f t="shared" ref="I52:I59" si="1">G52+H52</f>
        <v>0</v>
      </c>
      <c r="J52" s="138" t="str">
        <f>IF(I60=0,"",I52/I60*100)</f>
        <v/>
      </c>
    </row>
    <row r="53" spans="1:10" ht="36.75" customHeight="1" x14ac:dyDescent="0.25">
      <c r="A53" s="129"/>
      <c r="B53" s="134" t="s">
        <v>67</v>
      </c>
      <c r="C53" s="244" t="s">
        <v>68</v>
      </c>
      <c r="D53" s="245"/>
      <c r="E53" s="245"/>
      <c r="F53" s="141" t="s">
        <v>26</v>
      </c>
      <c r="G53" s="142">
        <f>'01 24100401 Pol'!I14</f>
        <v>0</v>
      </c>
      <c r="H53" s="142">
        <f>'01 24100401 Pol'!K14</f>
        <v>0</v>
      </c>
      <c r="I53" s="142">
        <f t="shared" si="1"/>
        <v>0</v>
      </c>
      <c r="J53" s="138" t="str">
        <f>IF(I60=0,"",I53/I60*100)</f>
        <v/>
      </c>
    </row>
    <row r="54" spans="1:10" ht="36.75" customHeight="1" x14ac:dyDescent="0.25">
      <c r="A54" s="129"/>
      <c r="B54" s="134" t="s">
        <v>69</v>
      </c>
      <c r="C54" s="244" t="s">
        <v>70</v>
      </c>
      <c r="D54" s="245"/>
      <c r="E54" s="245"/>
      <c r="F54" s="141" t="s">
        <v>26</v>
      </c>
      <c r="G54" s="142">
        <f>'01 24100401 Pol'!I16</f>
        <v>0</v>
      </c>
      <c r="H54" s="142">
        <f>'01 24100401 Pol'!K16</f>
        <v>0</v>
      </c>
      <c r="I54" s="142">
        <f t="shared" si="1"/>
        <v>0</v>
      </c>
      <c r="J54" s="138" t="str">
        <f>IF(I60=0,"",I54/I60*100)</f>
        <v/>
      </c>
    </row>
    <row r="55" spans="1:10" ht="36.75" customHeight="1" x14ac:dyDescent="0.25">
      <c r="A55" s="129"/>
      <c r="B55" s="134" t="s">
        <v>71</v>
      </c>
      <c r="C55" s="244" t="s">
        <v>72</v>
      </c>
      <c r="D55" s="245"/>
      <c r="E55" s="245"/>
      <c r="F55" s="141" t="s">
        <v>26</v>
      </c>
      <c r="G55" s="142">
        <f>'01 24100401 Pol'!I20</f>
        <v>0</v>
      </c>
      <c r="H55" s="142">
        <f>'01 24100401 Pol'!K20</f>
        <v>0</v>
      </c>
      <c r="I55" s="142">
        <f t="shared" si="1"/>
        <v>0</v>
      </c>
      <c r="J55" s="138" t="str">
        <f>IF(I60=0,"",I55/I60*100)</f>
        <v/>
      </c>
    </row>
    <row r="56" spans="1:10" ht="36.75" customHeight="1" x14ac:dyDescent="0.25">
      <c r="A56" s="129"/>
      <c r="B56" s="134" t="s">
        <v>73</v>
      </c>
      <c r="C56" s="244" t="s">
        <v>74</v>
      </c>
      <c r="D56" s="245"/>
      <c r="E56" s="245"/>
      <c r="F56" s="141" t="s">
        <v>26</v>
      </c>
      <c r="G56" s="142">
        <f>'01 24100401 Pol'!I22</f>
        <v>0</v>
      </c>
      <c r="H56" s="142">
        <f>'01 24100401 Pol'!K22</f>
        <v>0</v>
      </c>
      <c r="I56" s="142">
        <f t="shared" si="1"/>
        <v>0</v>
      </c>
      <c r="J56" s="138" t="str">
        <f>IF(I60=0,"",I56/I60*100)</f>
        <v/>
      </c>
    </row>
    <row r="57" spans="1:10" ht="36.75" customHeight="1" x14ac:dyDescent="0.25">
      <c r="A57" s="129"/>
      <c r="B57" s="134" t="s">
        <v>75</v>
      </c>
      <c r="C57" s="244" t="s">
        <v>76</v>
      </c>
      <c r="D57" s="245"/>
      <c r="E57" s="245"/>
      <c r="F57" s="141" t="s">
        <v>27</v>
      </c>
      <c r="G57" s="142">
        <f>'01 24100401 Pol'!I25</f>
        <v>0</v>
      </c>
      <c r="H57" s="142">
        <f>'01 24100401 Pol'!K25</f>
        <v>0</v>
      </c>
      <c r="I57" s="142">
        <f t="shared" si="1"/>
        <v>0</v>
      </c>
      <c r="J57" s="138" t="str">
        <f>IF(I60=0,"",I57/I60*100)</f>
        <v/>
      </c>
    </row>
    <row r="58" spans="1:10" ht="36.75" customHeight="1" x14ac:dyDescent="0.25">
      <c r="A58" s="129"/>
      <c r="B58" s="134" t="s">
        <v>77</v>
      </c>
      <c r="C58" s="244" t="s">
        <v>72</v>
      </c>
      <c r="D58" s="245"/>
      <c r="E58" s="245"/>
      <c r="F58" s="141" t="s">
        <v>78</v>
      </c>
      <c r="G58" s="142">
        <f>'01 24100401 Pol'!I29</f>
        <v>0</v>
      </c>
      <c r="H58" s="142">
        <f>'01 24100401 Pol'!K29</f>
        <v>0</v>
      </c>
      <c r="I58" s="142">
        <f t="shared" si="1"/>
        <v>0</v>
      </c>
      <c r="J58" s="138" t="str">
        <f>IF(I60=0,"",I58/I60*100)</f>
        <v/>
      </c>
    </row>
    <row r="59" spans="1:10" ht="36.75" customHeight="1" x14ac:dyDescent="0.25">
      <c r="A59" s="129"/>
      <c r="B59" s="134" t="s">
        <v>79</v>
      </c>
      <c r="C59" s="244" t="s">
        <v>30</v>
      </c>
      <c r="D59" s="245"/>
      <c r="E59" s="245"/>
      <c r="F59" s="141" t="s">
        <v>79</v>
      </c>
      <c r="G59" s="142">
        <f>'01 24100401 Pol'!I31</f>
        <v>0</v>
      </c>
      <c r="H59" s="142">
        <f>'01 24100401 Pol'!K31</f>
        <v>0</v>
      </c>
      <c r="I59" s="142">
        <f t="shared" si="1"/>
        <v>0</v>
      </c>
      <c r="J59" s="138" t="str">
        <f>IF(I60=0,"",I59/I60*100)</f>
        <v/>
      </c>
    </row>
    <row r="60" spans="1:10" ht="25.5" customHeight="1" x14ac:dyDescent="0.25">
      <c r="A60" s="130"/>
      <c r="B60" s="135" t="s">
        <v>1</v>
      </c>
      <c r="C60" s="136"/>
      <c r="D60" s="137"/>
      <c r="E60" s="137"/>
      <c r="F60" s="143"/>
      <c r="G60" s="144">
        <f>SUM(G52:G59)</f>
        <v>0</v>
      </c>
      <c r="H60" s="144">
        <f>SUM(H52:H59)</f>
        <v>0</v>
      </c>
      <c r="I60" s="144">
        <f>SUM(I52:I59)</f>
        <v>0</v>
      </c>
      <c r="J60" s="139">
        <f>SUM(J52:J59)</f>
        <v>0</v>
      </c>
    </row>
    <row r="61" spans="1:10" x14ac:dyDescent="0.25">
      <c r="F61" s="89"/>
      <c r="G61" s="89"/>
      <c r="H61" s="89"/>
      <c r="I61" s="89"/>
      <c r="J61" s="140"/>
    </row>
    <row r="62" spans="1:10" x14ac:dyDescent="0.25">
      <c r="F62" s="89"/>
      <c r="G62" s="89"/>
      <c r="H62" s="89"/>
      <c r="I62" s="89"/>
      <c r="J62" s="140"/>
    </row>
    <row r="63" spans="1:10" x14ac:dyDescent="0.25">
      <c r="F63" s="89"/>
      <c r="G63" s="89"/>
      <c r="H63" s="89"/>
      <c r="I63" s="89"/>
      <c r="J63" s="14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C58:E58"/>
    <mergeCell ref="C59:E59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6" t="s">
        <v>7</v>
      </c>
      <c r="B1" s="246"/>
      <c r="C1" s="247"/>
      <c r="D1" s="246"/>
      <c r="E1" s="246"/>
      <c r="F1" s="246"/>
      <c r="G1" s="246"/>
    </row>
    <row r="2" spans="1:7" ht="24.9" customHeight="1" x14ac:dyDescent="0.25">
      <c r="A2" s="50" t="s">
        <v>8</v>
      </c>
      <c r="B2" s="49"/>
      <c r="C2" s="248"/>
      <c r="D2" s="248"/>
      <c r="E2" s="248"/>
      <c r="F2" s="248"/>
      <c r="G2" s="249"/>
    </row>
    <row r="3" spans="1:7" ht="24.9" customHeight="1" x14ac:dyDescent="0.25">
      <c r="A3" s="50" t="s">
        <v>9</v>
      </c>
      <c r="B3" s="49"/>
      <c r="C3" s="248"/>
      <c r="D3" s="248"/>
      <c r="E3" s="248"/>
      <c r="F3" s="248"/>
      <c r="G3" s="249"/>
    </row>
    <row r="4" spans="1:7" ht="24.9" customHeight="1" x14ac:dyDescent="0.25">
      <c r="A4" s="50" t="s">
        <v>10</v>
      </c>
      <c r="B4" s="49"/>
      <c r="C4" s="248"/>
      <c r="D4" s="248"/>
      <c r="E4" s="248"/>
      <c r="F4" s="248"/>
      <c r="G4" s="249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50708-3BAD-4B92-837A-4AC8575EB5F5}">
  <sheetPr>
    <outlinePr summaryBelow="0"/>
  </sheetPr>
  <dimension ref="A1:BH5000"/>
  <sheetViews>
    <sheetView workbookViewId="0">
      <pane ySplit="7" topLeftCell="A47" activePane="bottomLeft" state="frozen"/>
      <selection pane="bottomLeft" activeCell="C4" sqref="C4:G4"/>
    </sheetView>
  </sheetViews>
  <sheetFormatPr defaultRowHeight="13.2" outlineLevelRow="2" x14ac:dyDescent="0.25"/>
  <cols>
    <col min="1" max="1" width="3.44140625" customWidth="1"/>
    <col min="2" max="2" width="12.6640625" style="127" customWidth="1"/>
    <col min="3" max="3" width="38.33203125" style="127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25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264" t="s">
        <v>7</v>
      </c>
      <c r="B1" s="264"/>
      <c r="C1" s="264"/>
      <c r="D1" s="264"/>
      <c r="E1" s="264"/>
      <c r="F1" s="264"/>
      <c r="G1" s="264"/>
      <c r="AG1" t="s">
        <v>81</v>
      </c>
    </row>
    <row r="2" spans="1:60" ht="25.05" customHeight="1" x14ac:dyDescent="0.25">
      <c r="A2" s="50" t="s">
        <v>8</v>
      </c>
      <c r="B2" s="49" t="s">
        <v>49</v>
      </c>
      <c r="C2" s="265" t="s">
        <v>173</v>
      </c>
      <c r="D2" s="266"/>
      <c r="E2" s="266"/>
      <c r="F2" s="266"/>
      <c r="G2" s="267"/>
      <c r="AG2" t="s">
        <v>82</v>
      </c>
    </row>
    <row r="3" spans="1:60" ht="25.05" customHeight="1" x14ac:dyDescent="0.25">
      <c r="A3" s="50" t="s">
        <v>9</v>
      </c>
      <c r="B3" s="49" t="s">
        <v>45</v>
      </c>
      <c r="C3" s="265" t="s">
        <v>175</v>
      </c>
      <c r="D3" s="266"/>
      <c r="E3" s="266"/>
      <c r="F3" s="266"/>
      <c r="G3" s="267"/>
      <c r="AC3" s="127" t="s">
        <v>82</v>
      </c>
      <c r="AG3" t="s">
        <v>83</v>
      </c>
    </row>
    <row r="4" spans="1:60" ht="25.05" customHeight="1" x14ac:dyDescent="0.25">
      <c r="A4" s="146" t="s">
        <v>10</v>
      </c>
      <c r="B4" s="147" t="s">
        <v>43</v>
      </c>
      <c r="C4" s="268" t="s">
        <v>44</v>
      </c>
      <c r="D4" s="269"/>
      <c r="E4" s="269"/>
      <c r="F4" s="269"/>
      <c r="G4" s="270"/>
      <c r="AG4" t="s">
        <v>84</v>
      </c>
    </row>
    <row r="5" spans="1:60" x14ac:dyDescent="0.25">
      <c r="D5" s="10"/>
    </row>
    <row r="6" spans="1:60" ht="39.6" x14ac:dyDescent="0.25">
      <c r="A6" s="149" t="s">
        <v>85</v>
      </c>
      <c r="B6" s="151" t="s">
        <v>86</v>
      </c>
      <c r="C6" s="151" t="s">
        <v>87</v>
      </c>
      <c r="D6" s="150" t="s">
        <v>88</v>
      </c>
      <c r="E6" s="149" t="s">
        <v>89</v>
      </c>
      <c r="F6" s="148" t="s">
        <v>90</v>
      </c>
      <c r="G6" s="149" t="s">
        <v>31</v>
      </c>
      <c r="H6" s="152" t="s">
        <v>32</v>
      </c>
      <c r="I6" s="152" t="s">
        <v>91</v>
      </c>
      <c r="J6" s="152" t="s">
        <v>33</v>
      </c>
      <c r="K6" s="152" t="s">
        <v>92</v>
      </c>
      <c r="L6" s="152" t="s">
        <v>93</v>
      </c>
      <c r="M6" s="152" t="s">
        <v>94</v>
      </c>
      <c r="N6" s="152" t="s">
        <v>95</v>
      </c>
      <c r="O6" s="152" t="s">
        <v>96</v>
      </c>
      <c r="P6" s="152" t="s">
        <v>97</v>
      </c>
      <c r="Q6" s="152" t="s">
        <v>98</v>
      </c>
      <c r="R6" s="152" t="s">
        <v>99</v>
      </c>
      <c r="S6" s="152" t="s">
        <v>100</v>
      </c>
      <c r="T6" s="152" t="s">
        <v>101</v>
      </c>
      <c r="U6" s="152" t="s">
        <v>102</v>
      </c>
      <c r="V6" s="152" t="s">
        <v>103</v>
      </c>
      <c r="W6" s="152" t="s">
        <v>104</v>
      </c>
      <c r="X6" s="152" t="s">
        <v>105</v>
      </c>
      <c r="Y6" s="152" t="s">
        <v>106</v>
      </c>
    </row>
    <row r="7" spans="1:60" hidden="1" x14ac:dyDescent="0.25">
      <c r="A7" s="3"/>
      <c r="B7" s="4"/>
      <c r="C7" s="4"/>
      <c r="D7" s="6"/>
      <c r="E7" s="154"/>
      <c r="F7" s="155"/>
      <c r="G7" s="155"/>
      <c r="H7" s="155"/>
      <c r="I7" s="155"/>
      <c r="J7" s="155"/>
      <c r="K7" s="155"/>
      <c r="L7" s="155"/>
      <c r="M7" s="155"/>
      <c r="N7" s="154"/>
      <c r="O7" s="154"/>
      <c r="P7" s="154"/>
      <c r="Q7" s="154"/>
      <c r="R7" s="155"/>
      <c r="S7" s="155"/>
      <c r="T7" s="155"/>
      <c r="U7" s="155"/>
      <c r="V7" s="155"/>
      <c r="W7" s="155"/>
      <c r="X7" s="155"/>
      <c r="Y7" s="155"/>
    </row>
    <row r="8" spans="1:60" x14ac:dyDescent="0.25">
      <c r="A8" s="166" t="s">
        <v>107</v>
      </c>
      <c r="B8" s="167" t="s">
        <v>65</v>
      </c>
      <c r="C8" s="188" t="s">
        <v>66</v>
      </c>
      <c r="D8" s="168"/>
      <c r="E8" s="169"/>
      <c r="F8" s="170"/>
      <c r="G8" s="170">
        <f>SUMIF(AG9:AG13,"&lt;&gt;NOR",G9:G13)</f>
        <v>0</v>
      </c>
      <c r="H8" s="170"/>
      <c r="I8" s="170">
        <f>SUM(I9:I13)</f>
        <v>0</v>
      </c>
      <c r="J8" s="170"/>
      <c r="K8" s="171">
        <f>SUM(K9:K13)</f>
        <v>0</v>
      </c>
      <c r="L8" s="165"/>
      <c r="M8" s="165">
        <f>SUM(M9:M13)</f>
        <v>0</v>
      </c>
      <c r="N8" s="164"/>
      <c r="O8" s="164">
        <f>SUM(O9:O13)</f>
        <v>20.759999999999998</v>
      </c>
      <c r="P8" s="164"/>
      <c r="Q8" s="164">
        <f>SUM(Q9:Q13)</f>
        <v>0</v>
      </c>
      <c r="R8" s="165"/>
      <c r="S8" s="165"/>
      <c r="T8" s="165"/>
      <c r="U8" s="165"/>
      <c r="V8" s="165">
        <f>SUM(V9:V13)</f>
        <v>290.02</v>
      </c>
      <c r="W8" s="165"/>
      <c r="X8" s="165"/>
      <c r="Y8" s="165"/>
      <c r="AG8" t="s">
        <v>108</v>
      </c>
    </row>
    <row r="9" spans="1:60" outlineLevel="1" x14ac:dyDescent="0.25">
      <c r="A9" s="180">
        <v>1</v>
      </c>
      <c r="B9" s="181"/>
      <c r="C9" s="189" t="s">
        <v>109</v>
      </c>
      <c r="D9" s="182" t="s">
        <v>110</v>
      </c>
      <c r="E9" s="183">
        <v>40</v>
      </c>
      <c r="F9" s="184">
        <f>H9+J9</f>
        <v>0</v>
      </c>
      <c r="G9" s="184">
        <f>ROUND(E9*F9,2)</f>
        <v>0</v>
      </c>
      <c r="H9" s="185"/>
      <c r="I9" s="184">
        <f>ROUND(E9*H9,2)</f>
        <v>0</v>
      </c>
      <c r="J9" s="185"/>
      <c r="K9" s="186">
        <f>ROUND(E9*J9,2)</f>
        <v>0</v>
      </c>
      <c r="L9" s="163">
        <v>21</v>
      </c>
      <c r="M9" s="163">
        <f>G9*(1+L9/100)</f>
        <v>0</v>
      </c>
      <c r="N9" s="162">
        <v>4.0000000000000003E-5</v>
      </c>
      <c r="O9" s="162">
        <f>ROUND(E9*N9,2)</f>
        <v>0</v>
      </c>
      <c r="P9" s="162">
        <v>0</v>
      </c>
      <c r="Q9" s="162">
        <f>ROUND(E9*P9,2)</f>
        <v>0</v>
      </c>
      <c r="R9" s="163"/>
      <c r="S9" s="163" t="s">
        <v>111</v>
      </c>
      <c r="T9" s="163" t="s">
        <v>112</v>
      </c>
      <c r="U9" s="163">
        <v>7.8E-2</v>
      </c>
      <c r="V9" s="163">
        <f>ROUND(E9*U9,2)</f>
        <v>3.12</v>
      </c>
      <c r="W9" s="163"/>
      <c r="X9" s="163" t="s">
        <v>113</v>
      </c>
      <c r="Y9" s="163" t="s">
        <v>114</v>
      </c>
      <c r="Z9" s="153"/>
      <c r="AA9" s="153"/>
      <c r="AB9" s="153"/>
      <c r="AC9" s="153"/>
      <c r="AD9" s="153"/>
      <c r="AE9" s="153"/>
      <c r="AF9" s="153"/>
      <c r="AG9" s="153" t="s">
        <v>115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5">
      <c r="A10" s="180">
        <v>2</v>
      </c>
      <c r="B10" s="181"/>
      <c r="C10" s="189" t="s">
        <v>116</v>
      </c>
      <c r="D10" s="182" t="s">
        <v>110</v>
      </c>
      <c r="E10" s="183">
        <v>190</v>
      </c>
      <c r="F10" s="184">
        <f>H10+J10</f>
        <v>0</v>
      </c>
      <c r="G10" s="184">
        <f>ROUND(E10*F10,2)</f>
        <v>0</v>
      </c>
      <c r="H10" s="185"/>
      <c r="I10" s="184">
        <f>ROUND(E10*H10,2)</f>
        <v>0</v>
      </c>
      <c r="J10" s="185"/>
      <c r="K10" s="186">
        <f>ROUND(E10*J10,2)</f>
        <v>0</v>
      </c>
      <c r="L10" s="163">
        <v>21</v>
      </c>
      <c r="M10" s="163">
        <f>G10*(1+L10/100)</f>
        <v>0</v>
      </c>
      <c r="N10" s="162">
        <v>5.3269999999999998E-2</v>
      </c>
      <c r="O10" s="162">
        <f>ROUND(E10*N10,2)</f>
        <v>10.119999999999999</v>
      </c>
      <c r="P10" s="162">
        <v>0</v>
      </c>
      <c r="Q10" s="162">
        <f>ROUND(E10*P10,2)</f>
        <v>0</v>
      </c>
      <c r="R10" s="163"/>
      <c r="S10" s="163" t="s">
        <v>111</v>
      </c>
      <c r="T10" s="163" t="s">
        <v>112</v>
      </c>
      <c r="U10" s="163">
        <v>1.51</v>
      </c>
      <c r="V10" s="163">
        <f>ROUND(E10*U10,2)</f>
        <v>286.89999999999998</v>
      </c>
      <c r="W10" s="163"/>
      <c r="X10" s="163" t="s">
        <v>113</v>
      </c>
      <c r="Y10" s="163" t="s">
        <v>114</v>
      </c>
      <c r="Z10" s="153"/>
      <c r="AA10" s="153"/>
      <c r="AB10" s="153"/>
      <c r="AC10" s="153"/>
      <c r="AD10" s="153"/>
      <c r="AE10" s="153"/>
      <c r="AF10" s="153"/>
      <c r="AG10" s="153" t="s">
        <v>115</v>
      </c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ht="20.399999999999999" outlineLevel="1" x14ac:dyDescent="0.25">
      <c r="A11" s="180">
        <v>3</v>
      </c>
      <c r="B11" s="181"/>
      <c r="C11" s="189" t="s">
        <v>117</v>
      </c>
      <c r="D11" s="182" t="s">
        <v>110</v>
      </c>
      <c r="E11" s="183">
        <v>190</v>
      </c>
      <c r="F11" s="184">
        <f>H11+J11</f>
        <v>0</v>
      </c>
      <c r="G11" s="184">
        <f>ROUND(E11*F11,2)</f>
        <v>0</v>
      </c>
      <c r="H11" s="185"/>
      <c r="I11" s="184">
        <f>ROUND(E11*H11,2)</f>
        <v>0</v>
      </c>
      <c r="J11" s="185"/>
      <c r="K11" s="186">
        <f>ROUND(E11*J11,2)</f>
        <v>0</v>
      </c>
      <c r="L11" s="163">
        <v>21</v>
      </c>
      <c r="M11" s="163">
        <f>G11*(1+L11/100)</f>
        <v>0</v>
      </c>
      <c r="N11" s="162">
        <v>8.5900000000000004E-3</v>
      </c>
      <c r="O11" s="162">
        <f>ROUND(E11*N11,2)</f>
        <v>1.63</v>
      </c>
      <c r="P11" s="162">
        <v>0</v>
      </c>
      <c r="Q11" s="162">
        <f>ROUND(E11*P11,2)</f>
        <v>0</v>
      </c>
      <c r="R11" s="163"/>
      <c r="S11" s="163" t="s">
        <v>111</v>
      </c>
      <c r="T11" s="163" t="s">
        <v>112</v>
      </c>
      <c r="U11" s="163">
        <v>0</v>
      </c>
      <c r="V11" s="163">
        <f>ROUND(E11*U11,2)</f>
        <v>0</v>
      </c>
      <c r="W11" s="163"/>
      <c r="X11" s="163" t="s">
        <v>118</v>
      </c>
      <c r="Y11" s="163" t="s">
        <v>114</v>
      </c>
      <c r="Z11" s="153"/>
      <c r="AA11" s="153"/>
      <c r="AB11" s="153"/>
      <c r="AC11" s="153"/>
      <c r="AD11" s="153"/>
      <c r="AE11" s="153"/>
      <c r="AF11" s="153"/>
      <c r="AG11" s="153" t="s">
        <v>119</v>
      </c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ht="20.399999999999999" outlineLevel="1" x14ac:dyDescent="0.25">
      <c r="A12" s="180">
        <v>4</v>
      </c>
      <c r="B12" s="181"/>
      <c r="C12" s="189" t="s">
        <v>120</v>
      </c>
      <c r="D12" s="182" t="s">
        <v>110</v>
      </c>
      <c r="E12" s="183">
        <v>190</v>
      </c>
      <c r="F12" s="184">
        <f>H12+J12</f>
        <v>0</v>
      </c>
      <c r="G12" s="184">
        <f>ROUND(E12*F12,2)</f>
        <v>0</v>
      </c>
      <c r="H12" s="185"/>
      <c r="I12" s="184">
        <f>ROUND(E12*H12,2)</f>
        <v>0</v>
      </c>
      <c r="J12" s="185"/>
      <c r="K12" s="186">
        <f>ROUND(E12*J12,2)</f>
        <v>0</v>
      </c>
      <c r="L12" s="163">
        <v>21</v>
      </c>
      <c r="M12" s="163">
        <f>G12*(1+L12/100)</f>
        <v>0</v>
      </c>
      <c r="N12" s="162">
        <v>4.7129999999999998E-2</v>
      </c>
      <c r="O12" s="162">
        <f>ROUND(E12*N12,2)</f>
        <v>8.9499999999999993</v>
      </c>
      <c r="P12" s="162">
        <v>0</v>
      </c>
      <c r="Q12" s="162">
        <f>ROUND(E12*P12,2)</f>
        <v>0</v>
      </c>
      <c r="R12" s="163"/>
      <c r="S12" s="163" t="s">
        <v>111</v>
      </c>
      <c r="T12" s="163" t="s">
        <v>112</v>
      </c>
      <c r="U12" s="163">
        <v>0</v>
      </c>
      <c r="V12" s="163">
        <f>ROUND(E12*U12,2)</f>
        <v>0</v>
      </c>
      <c r="W12" s="163"/>
      <c r="X12" s="163" t="s">
        <v>118</v>
      </c>
      <c r="Y12" s="163" t="s">
        <v>114</v>
      </c>
      <c r="Z12" s="153"/>
      <c r="AA12" s="153"/>
      <c r="AB12" s="153"/>
      <c r="AC12" s="153"/>
      <c r="AD12" s="153"/>
      <c r="AE12" s="153"/>
      <c r="AF12" s="153"/>
      <c r="AG12" s="153" t="s">
        <v>119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ht="20.399999999999999" outlineLevel="1" x14ac:dyDescent="0.25">
      <c r="A13" s="180">
        <v>5</v>
      </c>
      <c r="B13" s="181"/>
      <c r="C13" s="189" t="s">
        <v>121</v>
      </c>
      <c r="D13" s="182" t="s">
        <v>122</v>
      </c>
      <c r="E13" s="183">
        <v>18</v>
      </c>
      <c r="F13" s="184">
        <f>H13+J13</f>
        <v>0</v>
      </c>
      <c r="G13" s="184">
        <f>ROUND(E13*F13,2)</f>
        <v>0</v>
      </c>
      <c r="H13" s="185"/>
      <c r="I13" s="184">
        <f>ROUND(E13*H13,2)</f>
        <v>0</v>
      </c>
      <c r="J13" s="185"/>
      <c r="K13" s="186">
        <f>ROUND(E13*J13,2)</f>
        <v>0</v>
      </c>
      <c r="L13" s="163">
        <v>21</v>
      </c>
      <c r="M13" s="163">
        <f>G13*(1+L13/100)</f>
        <v>0</v>
      </c>
      <c r="N13" s="162">
        <v>3.2499999999999999E-3</v>
      </c>
      <c r="O13" s="162">
        <f>ROUND(E13*N13,2)</f>
        <v>0.06</v>
      </c>
      <c r="P13" s="162">
        <v>0</v>
      </c>
      <c r="Q13" s="162">
        <f>ROUND(E13*P13,2)</f>
        <v>0</v>
      </c>
      <c r="R13" s="163"/>
      <c r="S13" s="163" t="s">
        <v>111</v>
      </c>
      <c r="T13" s="163" t="s">
        <v>112</v>
      </c>
      <c r="U13" s="163">
        <v>0</v>
      </c>
      <c r="V13" s="163">
        <f>ROUND(E13*U13,2)</f>
        <v>0</v>
      </c>
      <c r="W13" s="163"/>
      <c r="X13" s="163" t="s">
        <v>118</v>
      </c>
      <c r="Y13" s="163" t="s">
        <v>114</v>
      </c>
      <c r="Z13" s="153"/>
      <c r="AA13" s="153"/>
      <c r="AB13" s="153"/>
      <c r="AC13" s="153"/>
      <c r="AD13" s="153"/>
      <c r="AE13" s="153"/>
      <c r="AF13" s="153"/>
      <c r="AG13" s="153" t="s">
        <v>119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x14ac:dyDescent="0.25">
      <c r="A14" s="166" t="s">
        <v>107</v>
      </c>
      <c r="B14" s="167" t="s">
        <v>67</v>
      </c>
      <c r="C14" s="188" t="s">
        <v>68</v>
      </c>
      <c r="D14" s="168"/>
      <c r="E14" s="169"/>
      <c r="F14" s="170"/>
      <c r="G14" s="170">
        <f>SUMIF(AG15:AG15,"&lt;&gt;NOR",G15:G15)</f>
        <v>0</v>
      </c>
      <c r="H14" s="170"/>
      <c r="I14" s="170">
        <f>SUM(I15:I15)</f>
        <v>0</v>
      </c>
      <c r="J14" s="170"/>
      <c r="K14" s="171">
        <f>SUM(K15:K15)</f>
        <v>0</v>
      </c>
      <c r="L14" s="165"/>
      <c r="M14" s="165">
        <f>SUM(M15:M15)</f>
        <v>0</v>
      </c>
      <c r="N14" s="164"/>
      <c r="O14" s="164">
        <f>SUM(O15:O15)</f>
        <v>0</v>
      </c>
      <c r="P14" s="164"/>
      <c r="Q14" s="164">
        <f>SUM(Q15:Q15)</f>
        <v>0</v>
      </c>
      <c r="R14" s="165"/>
      <c r="S14" s="165"/>
      <c r="T14" s="165"/>
      <c r="U14" s="165"/>
      <c r="V14" s="165">
        <f>SUM(V15:V15)</f>
        <v>0</v>
      </c>
      <c r="W14" s="165"/>
      <c r="X14" s="165"/>
      <c r="Y14" s="165"/>
      <c r="AG14" t="s">
        <v>108</v>
      </c>
    </row>
    <row r="15" spans="1:60" ht="20.399999999999999" outlineLevel="1" x14ac:dyDescent="0.25">
      <c r="A15" s="180">
        <v>6</v>
      </c>
      <c r="B15" s="181"/>
      <c r="C15" s="189" t="s">
        <v>123</v>
      </c>
      <c r="D15" s="182" t="s">
        <v>124</v>
      </c>
      <c r="E15" s="183">
        <v>190</v>
      </c>
      <c r="F15" s="184">
        <f>H15+J15</f>
        <v>0</v>
      </c>
      <c r="G15" s="184">
        <f>ROUND(E15*F15,2)</f>
        <v>0</v>
      </c>
      <c r="H15" s="185"/>
      <c r="I15" s="184">
        <f>ROUND(E15*H15,2)</f>
        <v>0</v>
      </c>
      <c r="J15" s="185"/>
      <c r="K15" s="186">
        <f>ROUND(E15*J15,2)</f>
        <v>0</v>
      </c>
      <c r="L15" s="163">
        <v>21</v>
      </c>
      <c r="M15" s="163">
        <f>G15*(1+L15/100)</f>
        <v>0</v>
      </c>
      <c r="N15" s="162">
        <v>0</v>
      </c>
      <c r="O15" s="162">
        <f>ROUND(E15*N15,2)</f>
        <v>0</v>
      </c>
      <c r="P15" s="162">
        <v>0</v>
      </c>
      <c r="Q15" s="162">
        <f>ROUND(E15*P15,2)</f>
        <v>0</v>
      </c>
      <c r="R15" s="163"/>
      <c r="S15" s="163" t="s">
        <v>111</v>
      </c>
      <c r="T15" s="163" t="s">
        <v>125</v>
      </c>
      <c r="U15" s="163">
        <v>0</v>
      </c>
      <c r="V15" s="163">
        <f>ROUND(E15*U15,2)</f>
        <v>0</v>
      </c>
      <c r="W15" s="163"/>
      <c r="X15" s="163" t="s">
        <v>118</v>
      </c>
      <c r="Y15" s="163" t="s">
        <v>114</v>
      </c>
      <c r="Z15" s="153"/>
      <c r="AA15" s="153"/>
      <c r="AB15" s="153"/>
      <c r="AC15" s="153"/>
      <c r="AD15" s="153"/>
      <c r="AE15" s="153"/>
      <c r="AF15" s="153"/>
      <c r="AG15" s="153" t="s">
        <v>119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x14ac:dyDescent="0.25">
      <c r="A16" s="166" t="s">
        <v>107</v>
      </c>
      <c r="B16" s="167" t="s">
        <v>69</v>
      </c>
      <c r="C16" s="188" t="s">
        <v>70</v>
      </c>
      <c r="D16" s="168"/>
      <c r="E16" s="169"/>
      <c r="F16" s="170"/>
      <c r="G16" s="170">
        <f>SUMIF(AG17:AG19,"&lt;&gt;NOR",G17:G19)</f>
        <v>0</v>
      </c>
      <c r="H16" s="170"/>
      <c r="I16" s="170">
        <f>SUM(I17:I19)</f>
        <v>0</v>
      </c>
      <c r="J16" s="170"/>
      <c r="K16" s="171">
        <f>SUM(K17:K19)</f>
        <v>0</v>
      </c>
      <c r="L16" s="165"/>
      <c r="M16" s="165">
        <f>SUM(M17:M19)</f>
        <v>0</v>
      </c>
      <c r="N16" s="164"/>
      <c r="O16" s="164">
        <f>SUM(O17:O19)</f>
        <v>4.2300000000000004</v>
      </c>
      <c r="P16" s="164"/>
      <c r="Q16" s="164">
        <f>SUM(Q17:Q19)</f>
        <v>0</v>
      </c>
      <c r="R16" s="165"/>
      <c r="S16" s="165"/>
      <c r="T16" s="165"/>
      <c r="U16" s="165"/>
      <c r="V16" s="165">
        <f>SUM(V17:V19)</f>
        <v>15.18</v>
      </c>
      <c r="W16" s="165"/>
      <c r="X16" s="165"/>
      <c r="Y16" s="165"/>
      <c r="AG16" t="s">
        <v>108</v>
      </c>
    </row>
    <row r="17" spans="1:60" outlineLevel="1" x14ac:dyDescent="0.25">
      <c r="A17" s="180">
        <v>7</v>
      </c>
      <c r="B17" s="181"/>
      <c r="C17" s="189" t="s">
        <v>126</v>
      </c>
      <c r="D17" s="182" t="s">
        <v>110</v>
      </c>
      <c r="E17" s="183">
        <v>20700</v>
      </c>
      <c r="F17" s="184">
        <f>H17+J17</f>
        <v>0</v>
      </c>
      <c r="G17" s="184">
        <f>ROUND(E17*F17,2)</f>
        <v>0</v>
      </c>
      <c r="H17" s="185"/>
      <c r="I17" s="184">
        <f>ROUND(E17*H17,2)</f>
        <v>0</v>
      </c>
      <c r="J17" s="185"/>
      <c r="K17" s="186">
        <f>ROUND(E17*J17,2)</f>
        <v>0</v>
      </c>
      <c r="L17" s="163">
        <v>21</v>
      </c>
      <c r="M17" s="163">
        <f>G17*(1+L17/100)</f>
        <v>0</v>
      </c>
      <c r="N17" s="162">
        <v>0</v>
      </c>
      <c r="O17" s="162">
        <f>ROUND(E17*N17,2)</f>
        <v>0</v>
      </c>
      <c r="P17" s="162">
        <v>0</v>
      </c>
      <c r="Q17" s="162">
        <f>ROUND(E17*P17,2)</f>
        <v>0</v>
      </c>
      <c r="R17" s="163"/>
      <c r="S17" s="163" t="s">
        <v>111</v>
      </c>
      <c r="T17" s="163" t="s">
        <v>112</v>
      </c>
      <c r="U17" s="163">
        <v>0</v>
      </c>
      <c r="V17" s="163">
        <f>ROUND(E17*U17,2)</f>
        <v>0</v>
      </c>
      <c r="W17" s="163"/>
      <c r="X17" s="163" t="s">
        <v>113</v>
      </c>
      <c r="Y17" s="163" t="s">
        <v>114</v>
      </c>
      <c r="Z17" s="153"/>
      <c r="AA17" s="153"/>
      <c r="AB17" s="153"/>
      <c r="AC17" s="153"/>
      <c r="AD17" s="153"/>
      <c r="AE17" s="153"/>
      <c r="AF17" s="153"/>
      <c r="AG17" s="153" t="s">
        <v>115</v>
      </c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ht="20.399999999999999" outlineLevel="1" x14ac:dyDescent="0.25">
      <c r="A18" s="180">
        <v>8</v>
      </c>
      <c r="B18" s="181"/>
      <c r="C18" s="189" t="s">
        <v>127</v>
      </c>
      <c r="D18" s="182" t="s">
        <v>110</v>
      </c>
      <c r="E18" s="183">
        <v>230</v>
      </c>
      <c r="F18" s="184">
        <f>H18+J18</f>
        <v>0</v>
      </c>
      <c r="G18" s="184">
        <f>ROUND(E18*F18,2)</f>
        <v>0</v>
      </c>
      <c r="H18" s="185"/>
      <c r="I18" s="184">
        <f>ROUND(E18*H18,2)</f>
        <v>0</v>
      </c>
      <c r="J18" s="185"/>
      <c r="K18" s="186">
        <f>ROUND(E18*J18,2)</f>
        <v>0</v>
      </c>
      <c r="L18" s="163">
        <v>21</v>
      </c>
      <c r="M18" s="163">
        <f>G18*(1+L18/100)</f>
        <v>0</v>
      </c>
      <c r="N18" s="162">
        <v>0</v>
      </c>
      <c r="O18" s="162">
        <f>ROUND(E18*N18,2)</f>
        <v>0</v>
      </c>
      <c r="P18" s="162">
        <v>0</v>
      </c>
      <c r="Q18" s="162">
        <f>ROUND(E18*P18,2)</f>
        <v>0</v>
      </c>
      <c r="R18" s="163"/>
      <c r="S18" s="163" t="s">
        <v>111</v>
      </c>
      <c r="T18" s="163" t="s">
        <v>112</v>
      </c>
      <c r="U18" s="163">
        <v>6.6000000000000003E-2</v>
      </c>
      <c r="V18" s="163">
        <f>ROUND(E18*U18,2)</f>
        <v>15.18</v>
      </c>
      <c r="W18" s="163"/>
      <c r="X18" s="163" t="s">
        <v>113</v>
      </c>
      <c r="Y18" s="163" t="s">
        <v>114</v>
      </c>
      <c r="Z18" s="153"/>
      <c r="AA18" s="153"/>
      <c r="AB18" s="153"/>
      <c r="AC18" s="153"/>
      <c r="AD18" s="153"/>
      <c r="AE18" s="153"/>
      <c r="AF18" s="153"/>
      <c r="AG18" s="153" t="s">
        <v>115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ht="20.399999999999999" outlineLevel="1" x14ac:dyDescent="0.25">
      <c r="A19" s="180">
        <v>9</v>
      </c>
      <c r="B19" s="181"/>
      <c r="C19" s="189" t="s">
        <v>128</v>
      </c>
      <c r="D19" s="182" t="s">
        <v>110</v>
      </c>
      <c r="E19" s="183">
        <v>230</v>
      </c>
      <c r="F19" s="184">
        <f>H19+J19</f>
        <v>0</v>
      </c>
      <c r="G19" s="184">
        <f>ROUND(E19*F19,2)</f>
        <v>0</v>
      </c>
      <c r="H19" s="185"/>
      <c r="I19" s="184">
        <f>ROUND(E19*H19,2)</f>
        <v>0</v>
      </c>
      <c r="J19" s="185"/>
      <c r="K19" s="186">
        <f>ROUND(E19*J19,2)</f>
        <v>0</v>
      </c>
      <c r="L19" s="163">
        <v>21</v>
      </c>
      <c r="M19" s="163">
        <f>G19*(1+L19/100)</f>
        <v>0</v>
      </c>
      <c r="N19" s="162">
        <v>1.8380000000000001E-2</v>
      </c>
      <c r="O19" s="162">
        <f>ROUND(E19*N19,2)</f>
        <v>4.2300000000000004</v>
      </c>
      <c r="P19" s="162">
        <v>0</v>
      </c>
      <c r="Q19" s="162">
        <f>ROUND(E19*P19,2)</f>
        <v>0</v>
      </c>
      <c r="R19" s="163"/>
      <c r="S19" s="163" t="s">
        <v>111</v>
      </c>
      <c r="T19" s="163" t="s">
        <v>112</v>
      </c>
      <c r="U19" s="163">
        <v>0</v>
      </c>
      <c r="V19" s="163">
        <f>ROUND(E19*U19,2)</f>
        <v>0</v>
      </c>
      <c r="W19" s="163"/>
      <c r="X19" s="163" t="s">
        <v>118</v>
      </c>
      <c r="Y19" s="163" t="s">
        <v>114</v>
      </c>
      <c r="Z19" s="153"/>
      <c r="AA19" s="153"/>
      <c r="AB19" s="153"/>
      <c r="AC19" s="153"/>
      <c r="AD19" s="153"/>
      <c r="AE19" s="153"/>
      <c r="AF19" s="153"/>
      <c r="AG19" s="153" t="s">
        <v>119</v>
      </c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x14ac:dyDescent="0.25">
      <c r="A20" s="166" t="s">
        <v>107</v>
      </c>
      <c r="B20" s="167" t="s">
        <v>71</v>
      </c>
      <c r="C20" s="188" t="s">
        <v>72</v>
      </c>
      <c r="D20" s="168"/>
      <c r="E20" s="169"/>
      <c r="F20" s="170"/>
      <c r="G20" s="170">
        <f>SUMIF(AG21:AG21,"&lt;&gt;NOR",G21:G21)</f>
        <v>0</v>
      </c>
      <c r="H20" s="170"/>
      <c r="I20" s="170">
        <f>SUM(I21:I21)</f>
        <v>0</v>
      </c>
      <c r="J20" s="170"/>
      <c r="K20" s="171">
        <f>SUM(K21:K21)</f>
        <v>0</v>
      </c>
      <c r="L20" s="165"/>
      <c r="M20" s="165">
        <f>SUM(M21:M21)</f>
        <v>0</v>
      </c>
      <c r="N20" s="164"/>
      <c r="O20" s="164">
        <f>SUM(O21:O21)</f>
        <v>0</v>
      </c>
      <c r="P20" s="164"/>
      <c r="Q20" s="164">
        <f>SUM(Q21:Q21)</f>
        <v>0</v>
      </c>
      <c r="R20" s="165"/>
      <c r="S20" s="165"/>
      <c r="T20" s="165"/>
      <c r="U20" s="165"/>
      <c r="V20" s="165">
        <f>SUM(V21:V21)</f>
        <v>0</v>
      </c>
      <c r="W20" s="165"/>
      <c r="X20" s="165"/>
      <c r="Y20" s="165"/>
      <c r="AG20" t="s">
        <v>108</v>
      </c>
    </row>
    <row r="21" spans="1:60" ht="20.399999999999999" outlineLevel="1" x14ac:dyDescent="0.25">
      <c r="A21" s="180">
        <v>10</v>
      </c>
      <c r="B21" s="181"/>
      <c r="C21" s="189" t="s">
        <v>129</v>
      </c>
      <c r="D21" s="182" t="s">
        <v>130</v>
      </c>
      <c r="E21" s="183">
        <v>10.7</v>
      </c>
      <c r="F21" s="184">
        <f>H21+J21</f>
        <v>0</v>
      </c>
      <c r="G21" s="184">
        <f>ROUND(E21*F21,2)</f>
        <v>0</v>
      </c>
      <c r="H21" s="185"/>
      <c r="I21" s="184">
        <f>ROUND(E21*H21,2)</f>
        <v>0</v>
      </c>
      <c r="J21" s="185"/>
      <c r="K21" s="186">
        <f>ROUND(E21*J21,2)</f>
        <v>0</v>
      </c>
      <c r="L21" s="163">
        <v>21</v>
      </c>
      <c r="M21" s="163">
        <f>G21*(1+L21/100)</f>
        <v>0</v>
      </c>
      <c r="N21" s="162">
        <v>0</v>
      </c>
      <c r="O21" s="162">
        <f>ROUND(E21*N21,2)</f>
        <v>0</v>
      </c>
      <c r="P21" s="162">
        <v>0</v>
      </c>
      <c r="Q21" s="162">
        <f>ROUND(E21*P21,2)</f>
        <v>0</v>
      </c>
      <c r="R21" s="163"/>
      <c r="S21" s="163" t="s">
        <v>111</v>
      </c>
      <c r="T21" s="163" t="s">
        <v>112</v>
      </c>
      <c r="U21" s="163">
        <v>0</v>
      </c>
      <c r="V21" s="163">
        <f>ROUND(E21*U21,2)</f>
        <v>0</v>
      </c>
      <c r="W21" s="163"/>
      <c r="X21" s="163" t="s">
        <v>118</v>
      </c>
      <c r="Y21" s="163" t="s">
        <v>114</v>
      </c>
      <c r="Z21" s="153"/>
      <c r="AA21" s="153"/>
      <c r="AB21" s="153"/>
      <c r="AC21" s="153"/>
      <c r="AD21" s="153"/>
      <c r="AE21" s="153"/>
      <c r="AF21" s="153"/>
      <c r="AG21" s="153" t="s">
        <v>119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x14ac:dyDescent="0.25">
      <c r="A22" s="166" t="s">
        <v>107</v>
      </c>
      <c r="B22" s="167" t="s">
        <v>73</v>
      </c>
      <c r="C22" s="188" t="s">
        <v>74</v>
      </c>
      <c r="D22" s="168"/>
      <c r="E22" s="169"/>
      <c r="F22" s="170"/>
      <c r="G22" s="170">
        <f>SUMIF(AG23:AG24,"&lt;&gt;NOR",G23:G24)</f>
        <v>0</v>
      </c>
      <c r="H22" s="170"/>
      <c r="I22" s="170">
        <f>SUM(I23:I24)</f>
        <v>0</v>
      </c>
      <c r="J22" s="170"/>
      <c r="K22" s="171">
        <f>SUM(K23:K24)</f>
        <v>0</v>
      </c>
      <c r="L22" s="165"/>
      <c r="M22" s="165">
        <f>SUM(M23:M24)</f>
        <v>0</v>
      </c>
      <c r="N22" s="164"/>
      <c r="O22" s="164">
        <f>SUM(O23:O24)</f>
        <v>0</v>
      </c>
      <c r="P22" s="164"/>
      <c r="Q22" s="164">
        <f>SUM(Q23:Q24)</f>
        <v>0</v>
      </c>
      <c r="R22" s="165"/>
      <c r="S22" s="165"/>
      <c r="T22" s="165"/>
      <c r="U22" s="165"/>
      <c r="V22" s="165">
        <f>SUM(V23:V24)</f>
        <v>55.68</v>
      </c>
      <c r="W22" s="165"/>
      <c r="X22" s="165"/>
      <c r="Y22" s="165"/>
      <c r="AG22" t="s">
        <v>108</v>
      </c>
    </row>
    <row r="23" spans="1:60" outlineLevel="1" x14ac:dyDescent="0.25">
      <c r="A23" s="180">
        <v>11</v>
      </c>
      <c r="B23" s="181"/>
      <c r="C23" s="189" t="s">
        <v>131</v>
      </c>
      <c r="D23" s="182" t="s">
        <v>130</v>
      </c>
      <c r="E23" s="183">
        <v>10.1229</v>
      </c>
      <c r="F23" s="184">
        <f>H23+J23</f>
        <v>0</v>
      </c>
      <c r="G23" s="184">
        <f>ROUND(E23*F23,2)</f>
        <v>0</v>
      </c>
      <c r="H23" s="185"/>
      <c r="I23" s="184">
        <f>ROUND(E23*H23,2)</f>
        <v>0</v>
      </c>
      <c r="J23" s="185"/>
      <c r="K23" s="186">
        <f>ROUND(E23*J23,2)</f>
        <v>0</v>
      </c>
      <c r="L23" s="163">
        <v>21</v>
      </c>
      <c r="M23" s="163">
        <f>G23*(1+L23/100)</f>
        <v>0</v>
      </c>
      <c r="N23" s="162">
        <v>0</v>
      </c>
      <c r="O23" s="162">
        <f>ROUND(E23*N23,2)</f>
        <v>0</v>
      </c>
      <c r="P23" s="162">
        <v>0</v>
      </c>
      <c r="Q23" s="162">
        <f>ROUND(E23*P23,2)</f>
        <v>0</v>
      </c>
      <c r="R23" s="163"/>
      <c r="S23" s="163" t="s">
        <v>111</v>
      </c>
      <c r="T23" s="163" t="s">
        <v>112</v>
      </c>
      <c r="U23" s="163">
        <v>0</v>
      </c>
      <c r="V23" s="163">
        <f>ROUND(E23*U23,2)</f>
        <v>0</v>
      </c>
      <c r="W23" s="163"/>
      <c r="X23" s="163" t="s">
        <v>132</v>
      </c>
      <c r="Y23" s="163" t="s">
        <v>114</v>
      </c>
      <c r="Z23" s="153"/>
      <c r="AA23" s="153"/>
      <c r="AB23" s="153"/>
      <c r="AC23" s="153"/>
      <c r="AD23" s="153"/>
      <c r="AE23" s="153"/>
      <c r="AF23" s="153"/>
      <c r="AG23" s="153" t="s">
        <v>133</v>
      </c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outlineLevel="1" x14ac:dyDescent="0.25">
      <c r="A24" s="180">
        <v>12</v>
      </c>
      <c r="B24" s="181"/>
      <c r="C24" s="189" t="s">
        <v>134</v>
      </c>
      <c r="D24" s="182" t="s">
        <v>130</v>
      </c>
      <c r="E24" s="183">
        <v>10.1229</v>
      </c>
      <c r="F24" s="184">
        <f>H24+J24</f>
        <v>0</v>
      </c>
      <c r="G24" s="184">
        <f>ROUND(E24*F24,2)</f>
        <v>0</v>
      </c>
      <c r="H24" s="185"/>
      <c r="I24" s="184">
        <f>ROUND(E24*H24,2)</f>
        <v>0</v>
      </c>
      <c r="J24" s="185"/>
      <c r="K24" s="186">
        <f>ROUND(E24*J24,2)</f>
        <v>0</v>
      </c>
      <c r="L24" s="163">
        <v>21</v>
      </c>
      <c r="M24" s="163">
        <f>G24*(1+L24/100)</f>
        <v>0</v>
      </c>
      <c r="N24" s="162">
        <v>0</v>
      </c>
      <c r="O24" s="162">
        <f>ROUND(E24*N24,2)</f>
        <v>0</v>
      </c>
      <c r="P24" s="162">
        <v>0</v>
      </c>
      <c r="Q24" s="162">
        <f>ROUND(E24*P24,2)</f>
        <v>0</v>
      </c>
      <c r="R24" s="163"/>
      <c r="S24" s="163" t="s">
        <v>111</v>
      </c>
      <c r="T24" s="163" t="s">
        <v>112</v>
      </c>
      <c r="U24" s="163">
        <v>5.5</v>
      </c>
      <c r="V24" s="163">
        <f>ROUND(E24*U24,2)</f>
        <v>55.68</v>
      </c>
      <c r="W24" s="163"/>
      <c r="X24" s="163" t="s">
        <v>132</v>
      </c>
      <c r="Y24" s="163" t="s">
        <v>114</v>
      </c>
      <c r="Z24" s="153"/>
      <c r="AA24" s="153"/>
      <c r="AB24" s="153"/>
      <c r="AC24" s="153"/>
      <c r="AD24" s="153"/>
      <c r="AE24" s="153"/>
      <c r="AF24" s="153"/>
      <c r="AG24" s="153" t="s">
        <v>133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x14ac:dyDescent="0.25">
      <c r="A25" s="166" t="s">
        <v>107</v>
      </c>
      <c r="B25" s="167" t="s">
        <v>75</v>
      </c>
      <c r="C25" s="188" t="s">
        <v>76</v>
      </c>
      <c r="D25" s="168"/>
      <c r="E25" s="169"/>
      <c r="F25" s="170"/>
      <c r="G25" s="170">
        <f>SUMIF(AG26:AG28,"&lt;&gt;NOR",G26:G28)</f>
        <v>0</v>
      </c>
      <c r="H25" s="170"/>
      <c r="I25" s="170">
        <f>SUM(I26:I28)</f>
        <v>0</v>
      </c>
      <c r="J25" s="170"/>
      <c r="K25" s="171">
        <f>SUM(K26:K28)</f>
        <v>0</v>
      </c>
      <c r="L25" s="165"/>
      <c r="M25" s="165">
        <f>SUM(M26:M28)</f>
        <v>0</v>
      </c>
      <c r="N25" s="164"/>
      <c r="O25" s="164">
        <f>SUM(O26:O28)</f>
        <v>0.28000000000000003</v>
      </c>
      <c r="P25" s="164"/>
      <c r="Q25" s="164">
        <f>SUM(Q26:Q28)</f>
        <v>0</v>
      </c>
      <c r="R25" s="165"/>
      <c r="S25" s="165"/>
      <c r="T25" s="165"/>
      <c r="U25" s="165"/>
      <c r="V25" s="165">
        <f>SUM(V26:V28)</f>
        <v>17.850000000000001</v>
      </c>
      <c r="W25" s="165"/>
      <c r="X25" s="165"/>
      <c r="Y25" s="165"/>
      <c r="AG25" t="s">
        <v>108</v>
      </c>
    </row>
    <row r="26" spans="1:60" ht="20.399999999999999" outlineLevel="1" x14ac:dyDescent="0.25">
      <c r="A26" s="173">
        <v>13</v>
      </c>
      <c r="B26" s="174"/>
      <c r="C26" s="190" t="s">
        <v>135</v>
      </c>
      <c r="D26" s="175" t="s">
        <v>122</v>
      </c>
      <c r="E26" s="176">
        <v>8</v>
      </c>
      <c r="F26" s="177">
        <f>H26+J26</f>
        <v>0</v>
      </c>
      <c r="G26" s="177">
        <f>ROUND(E26*F26,2)</f>
        <v>0</v>
      </c>
      <c r="H26" s="178"/>
      <c r="I26" s="177">
        <f>ROUND(E26*H26,2)</f>
        <v>0</v>
      </c>
      <c r="J26" s="178"/>
      <c r="K26" s="179">
        <f>ROUND(E26*J26,2)</f>
        <v>0</v>
      </c>
      <c r="L26" s="163">
        <v>21</v>
      </c>
      <c r="M26" s="163">
        <f>G26*(1+L26/100)</f>
        <v>0</v>
      </c>
      <c r="N26" s="162">
        <v>2.4599999999999999E-3</v>
      </c>
      <c r="O26" s="162">
        <f>ROUND(E26*N26,2)</f>
        <v>0.02</v>
      </c>
      <c r="P26" s="162">
        <v>0</v>
      </c>
      <c r="Q26" s="162">
        <f>ROUND(E26*P26,2)</f>
        <v>0</v>
      </c>
      <c r="R26" s="163"/>
      <c r="S26" s="163" t="s">
        <v>111</v>
      </c>
      <c r="T26" s="163" t="s">
        <v>112</v>
      </c>
      <c r="U26" s="163">
        <v>0.36</v>
      </c>
      <c r="V26" s="163">
        <f>ROUND(E26*U26,2)</f>
        <v>2.88</v>
      </c>
      <c r="W26" s="163"/>
      <c r="X26" s="163" t="s">
        <v>113</v>
      </c>
      <c r="Y26" s="163" t="s">
        <v>114</v>
      </c>
      <c r="Z26" s="153"/>
      <c r="AA26" s="153"/>
      <c r="AB26" s="153"/>
      <c r="AC26" s="153"/>
      <c r="AD26" s="153"/>
      <c r="AE26" s="153"/>
      <c r="AF26" s="153"/>
      <c r="AG26" s="153" t="s">
        <v>115</v>
      </c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2" x14ac:dyDescent="0.25">
      <c r="A27" s="160"/>
      <c r="B27" s="161"/>
      <c r="C27" s="262" t="s">
        <v>136</v>
      </c>
      <c r="D27" s="263"/>
      <c r="E27" s="263"/>
      <c r="F27" s="263"/>
      <c r="G27" s="263"/>
      <c r="H27" s="163"/>
      <c r="I27" s="163"/>
      <c r="J27" s="163"/>
      <c r="K27" s="163"/>
      <c r="L27" s="163"/>
      <c r="M27" s="163"/>
      <c r="N27" s="162"/>
      <c r="O27" s="162"/>
      <c r="P27" s="162"/>
      <c r="Q27" s="162"/>
      <c r="R27" s="163"/>
      <c r="S27" s="163"/>
      <c r="T27" s="163"/>
      <c r="U27" s="163"/>
      <c r="V27" s="163"/>
      <c r="W27" s="163"/>
      <c r="X27" s="163"/>
      <c r="Y27" s="163"/>
      <c r="Z27" s="153"/>
      <c r="AA27" s="153"/>
      <c r="AB27" s="153"/>
      <c r="AC27" s="153"/>
      <c r="AD27" s="153"/>
      <c r="AE27" s="153"/>
      <c r="AF27" s="153"/>
      <c r="AG27" s="153" t="s">
        <v>137</v>
      </c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ht="20.399999999999999" outlineLevel="1" x14ac:dyDescent="0.25">
      <c r="A28" s="180">
        <v>14</v>
      </c>
      <c r="B28" s="181"/>
      <c r="C28" s="189" t="s">
        <v>138</v>
      </c>
      <c r="D28" s="182" t="s">
        <v>122</v>
      </c>
      <c r="E28" s="183">
        <v>25</v>
      </c>
      <c r="F28" s="184">
        <f>H28+J28</f>
        <v>0</v>
      </c>
      <c r="G28" s="184">
        <f>ROUND(E28*F28,2)</f>
        <v>0</v>
      </c>
      <c r="H28" s="185"/>
      <c r="I28" s="184">
        <f>ROUND(E28*H28,2)</f>
        <v>0</v>
      </c>
      <c r="J28" s="185"/>
      <c r="K28" s="186">
        <f>ROUND(E28*J28,2)</f>
        <v>0</v>
      </c>
      <c r="L28" s="163">
        <v>21</v>
      </c>
      <c r="M28" s="163">
        <f>G28*(1+L28/100)</f>
        <v>0</v>
      </c>
      <c r="N28" s="162">
        <v>1.0330000000000001E-2</v>
      </c>
      <c r="O28" s="162">
        <f>ROUND(E28*N28,2)</f>
        <v>0.26</v>
      </c>
      <c r="P28" s="162">
        <v>0</v>
      </c>
      <c r="Q28" s="162">
        <f>ROUND(E28*P28,2)</f>
        <v>0</v>
      </c>
      <c r="R28" s="163"/>
      <c r="S28" s="163" t="s">
        <v>111</v>
      </c>
      <c r="T28" s="163" t="s">
        <v>112</v>
      </c>
      <c r="U28" s="163">
        <v>0.59875</v>
      </c>
      <c r="V28" s="163">
        <f>ROUND(E28*U28,2)</f>
        <v>14.97</v>
      </c>
      <c r="W28" s="163"/>
      <c r="X28" s="163" t="s">
        <v>113</v>
      </c>
      <c r="Y28" s="163" t="s">
        <v>114</v>
      </c>
      <c r="Z28" s="153"/>
      <c r="AA28" s="153"/>
      <c r="AB28" s="153"/>
      <c r="AC28" s="153"/>
      <c r="AD28" s="153"/>
      <c r="AE28" s="153"/>
      <c r="AF28" s="153"/>
      <c r="AG28" s="153" t="s">
        <v>115</v>
      </c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x14ac:dyDescent="0.25">
      <c r="A29" s="166" t="s">
        <v>107</v>
      </c>
      <c r="B29" s="167" t="s">
        <v>77</v>
      </c>
      <c r="C29" s="188" t="s">
        <v>72</v>
      </c>
      <c r="D29" s="168"/>
      <c r="E29" s="169"/>
      <c r="F29" s="170"/>
      <c r="G29" s="170">
        <f>SUMIF(AG30:AG30,"&lt;&gt;NOR",G30:G30)</f>
        <v>0</v>
      </c>
      <c r="H29" s="170"/>
      <c r="I29" s="170">
        <f>SUM(I30:I30)</f>
        <v>0</v>
      </c>
      <c r="J29" s="170"/>
      <c r="K29" s="171">
        <f>SUM(K30:K30)</f>
        <v>0</v>
      </c>
      <c r="L29" s="165"/>
      <c r="M29" s="165">
        <f>SUM(M30:M30)</f>
        <v>0</v>
      </c>
      <c r="N29" s="164"/>
      <c r="O29" s="164">
        <f>SUM(O30:O30)</f>
        <v>0</v>
      </c>
      <c r="P29" s="164"/>
      <c r="Q29" s="164">
        <f>SUM(Q30:Q30)</f>
        <v>0</v>
      </c>
      <c r="R29" s="165"/>
      <c r="S29" s="165"/>
      <c r="T29" s="165"/>
      <c r="U29" s="165"/>
      <c r="V29" s="165">
        <f>SUM(V30:V30)</f>
        <v>0</v>
      </c>
      <c r="W29" s="165"/>
      <c r="X29" s="165"/>
      <c r="Y29" s="165"/>
      <c r="AG29" t="s">
        <v>108</v>
      </c>
    </row>
    <row r="30" spans="1:60" ht="20.399999999999999" outlineLevel="1" x14ac:dyDescent="0.25">
      <c r="A30" s="180">
        <v>15</v>
      </c>
      <c r="B30" s="181"/>
      <c r="C30" s="189" t="s">
        <v>139</v>
      </c>
      <c r="D30" s="182" t="s">
        <v>140</v>
      </c>
      <c r="E30" s="183">
        <v>4</v>
      </c>
      <c r="F30" s="184">
        <f>H30+J30</f>
        <v>0</v>
      </c>
      <c r="G30" s="184">
        <f>ROUND(E30*F30,2)</f>
        <v>0</v>
      </c>
      <c r="H30" s="185"/>
      <c r="I30" s="184">
        <f>ROUND(E30*H30,2)</f>
        <v>0</v>
      </c>
      <c r="J30" s="185"/>
      <c r="K30" s="186">
        <f>ROUND(E30*J30,2)</f>
        <v>0</v>
      </c>
      <c r="L30" s="163">
        <v>21</v>
      </c>
      <c r="M30" s="163">
        <f>G30*(1+L30/100)</f>
        <v>0</v>
      </c>
      <c r="N30" s="162">
        <v>0</v>
      </c>
      <c r="O30" s="162">
        <f>ROUND(E30*N30,2)</f>
        <v>0</v>
      </c>
      <c r="P30" s="162">
        <v>0</v>
      </c>
      <c r="Q30" s="162">
        <f>ROUND(E30*P30,2)</f>
        <v>0</v>
      </c>
      <c r="R30" s="163"/>
      <c r="S30" s="163" t="s">
        <v>111</v>
      </c>
      <c r="T30" s="163" t="s">
        <v>141</v>
      </c>
      <c r="U30" s="163">
        <v>0</v>
      </c>
      <c r="V30" s="163">
        <f>ROUND(E30*U30,2)</f>
        <v>0</v>
      </c>
      <c r="W30" s="163"/>
      <c r="X30" s="163" t="s">
        <v>113</v>
      </c>
      <c r="Y30" s="163" t="s">
        <v>114</v>
      </c>
      <c r="Z30" s="153"/>
      <c r="AA30" s="153"/>
      <c r="AB30" s="153"/>
      <c r="AC30" s="153"/>
      <c r="AD30" s="153"/>
      <c r="AE30" s="153"/>
      <c r="AF30" s="153"/>
      <c r="AG30" s="153" t="s">
        <v>115</v>
      </c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x14ac:dyDescent="0.25">
      <c r="A31" s="166" t="s">
        <v>107</v>
      </c>
      <c r="B31" s="167" t="s">
        <v>79</v>
      </c>
      <c r="C31" s="188" t="s">
        <v>30</v>
      </c>
      <c r="D31" s="168"/>
      <c r="E31" s="169"/>
      <c r="F31" s="170"/>
      <c r="G31" s="170">
        <f>SUMIF(AG32:AG55,"&lt;&gt;NOR",G32:G55)</f>
        <v>0</v>
      </c>
      <c r="H31" s="170"/>
      <c r="I31" s="170">
        <f>SUM(I32:I55)</f>
        <v>0</v>
      </c>
      <c r="J31" s="170"/>
      <c r="K31" s="171">
        <f>SUM(K32:K55)</f>
        <v>0</v>
      </c>
      <c r="L31" s="165"/>
      <c r="M31" s="165">
        <f>SUM(M32:M55)</f>
        <v>0</v>
      </c>
      <c r="N31" s="164"/>
      <c r="O31" s="164">
        <f>SUM(O32:O55)</f>
        <v>0</v>
      </c>
      <c r="P31" s="164"/>
      <c r="Q31" s="164">
        <f>SUM(Q32:Q55)</f>
        <v>0</v>
      </c>
      <c r="R31" s="165"/>
      <c r="S31" s="165"/>
      <c r="T31" s="165"/>
      <c r="U31" s="165"/>
      <c r="V31" s="165">
        <f>SUM(V32:V55)</f>
        <v>0</v>
      </c>
      <c r="W31" s="165"/>
      <c r="X31" s="165"/>
      <c r="Y31" s="165"/>
      <c r="AG31" t="s">
        <v>108</v>
      </c>
    </row>
    <row r="32" spans="1:60" outlineLevel="1" x14ac:dyDescent="0.25">
      <c r="A32" s="173">
        <v>16</v>
      </c>
      <c r="B32" s="174"/>
      <c r="C32" s="190" t="s">
        <v>142</v>
      </c>
      <c r="D32" s="175" t="s">
        <v>0</v>
      </c>
      <c r="E32" s="176"/>
      <c r="F32" s="177">
        <f>H32+J32</f>
        <v>0</v>
      </c>
      <c r="G32" s="177">
        <f>ROUND(E32*F32,2)</f>
        <v>0</v>
      </c>
      <c r="H32" s="178"/>
      <c r="I32" s="177">
        <f>ROUND(E32*H32,2)</f>
        <v>0</v>
      </c>
      <c r="J32" s="178"/>
      <c r="K32" s="179">
        <f>ROUND(E32*J32,2)</f>
        <v>0</v>
      </c>
      <c r="L32" s="163">
        <v>21</v>
      </c>
      <c r="M32" s="163">
        <f>G32*(1+L32/100)</f>
        <v>0</v>
      </c>
      <c r="N32" s="162">
        <v>0</v>
      </c>
      <c r="O32" s="162">
        <f>ROUND(E32*N32,2)</f>
        <v>0</v>
      </c>
      <c r="P32" s="162">
        <v>0</v>
      </c>
      <c r="Q32" s="162">
        <f>ROUND(E32*P32,2)</f>
        <v>0</v>
      </c>
      <c r="R32" s="163"/>
      <c r="S32" s="163" t="s">
        <v>111</v>
      </c>
      <c r="T32" s="163" t="s">
        <v>141</v>
      </c>
      <c r="U32" s="163">
        <v>0</v>
      </c>
      <c r="V32" s="163">
        <f>ROUND(E32*U32,2)</f>
        <v>0</v>
      </c>
      <c r="W32" s="163"/>
      <c r="X32" s="163" t="s">
        <v>143</v>
      </c>
      <c r="Y32" s="163" t="s">
        <v>114</v>
      </c>
      <c r="Z32" s="153"/>
      <c r="AA32" s="153"/>
      <c r="AB32" s="153"/>
      <c r="AC32" s="153"/>
      <c r="AD32" s="153"/>
      <c r="AE32" s="153"/>
      <c r="AF32" s="153"/>
      <c r="AG32" s="153" t="s">
        <v>144</v>
      </c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ht="51.6" outlineLevel="2" x14ac:dyDescent="0.25">
      <c r="A33" s="160"/>
      <c r="B33" s="161"/>
      <c r="C33" s="262" t="s">
        <v>145</v>
      </c>
      <c r="D33" s="263"/>
      <c r="E33" s="263"/>
      <c r="F33" s="263"/>
      <c r="G33" s="263"/>
      <c r="H33" s="163"/>
      <c r="I33" s="163"/>
      <c r="J33" s="163"/>
      <c r="K33" s="163"/>
      <c r="L33" s="163"/>
      <c r="M33" s="163"/>
      <c r="N33" s="162"/>
      <c r="O33" s="162"/>
      <c r="P33" s="162"/>
      <c r="Q33" s="162"/>
      <c r="R33" s="163"/>
      <c r="S33" s="163"/>
      <c r="T33" s="163"/>
      <c r="U33" s="163"/>
      <c r="V33" s="163"/>
      <c r="W33" s="163"/>
      <c r="X33" s="163"/>
      <c r="Y33" s="163"/>
      <c r="Z33" s="153"/>
      <c r="AA33" s="153"/>
      <c r="AB33" s="153"/>
      <c r="AC33" s="153"/>
      <c r="AD33" s="153"/>
      <c r="AE33" s="153"/>
      <c r="AF33" s="153"/>
      <c r="AG33" s="153" t="s">
        <v>137</v>
      </c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87" t="str">
        <f>C33</f>
        <v>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v>
      </c>
      <c r="BB33" s="153"/>
      <c r="BC33" s="153"/>
      <c r="BD33" s="153"/>
      <c r="BE33" s="153"/>
      <c r="BF33" s="153"/>
      <c r="BG33" s="153"/>
      <c r="BH33" s="153"/>
    </row>
    <row r="34" spans="1:60" outlineLevel="1" x14ac:dyDescent="0.25">
      <c r="A34" s="173">
        <v>17</v>
      </c>
      <c r="B34" s="174"/>
      <c r="C34" s="190" t="s">
        <v>146</v>
      </c>
      <c r="D34" s="175" t="s">
        <v>0</v>
      </c>
      <c r="E34" s="176"/>
      <c r="F34" s="177">
        <f>H34+J34</f>
        <v>0</v>
      </c>
      <c r="G34" s="177">
        <f>ROUND(E34*F34,2)</f>
        <v>0</v>
      </c>
      <c r="H34" s="178"/>
      <c r="I34" s="177">
        <f>ROUND(E34*H34,2)</f>
        <v>0</v>
      </c>
      <c r="J34" s="178"/>
      <c r="K34" s="179">
        <f>ROUND(E34*J34,2)</f>
        <v>0</v>
      </c>
      <c r="L34" s="163">
        <v>21</v>
      </c>
      <c r="M34" s="163">
        <f>G34*(1+L34/100)</f>
        <v>0</v>
      </c>
      <c r="N34" s="162">
        <v>0</v>
      </c>
      <c r="O34" s="162">
        <f>ROUND(E34*N34,2)</f>
        <v>0</v>
      </c>
      <c r="P34" s="162">
        <v>0</v>
      </c>
      <c r="Q34" s="162">
        <f>ROUND(E34*P34,2)</f>
        <v>0</v>
      </c>
      <c r="R34" s="163"/>
      <c r="S34" s="163" t="s">
        <v>111</v>
      </c>
      <c r="T34" s="163" t="s">
        <v>141</v>
      </c>
      <c r="U34" s="163">
        <v>0</v>
      </c>
      <c r="V34" s="163">
        <f>ROUND(E34*U34,2)</f>
        <v>0</v>
      </c>
      <c r="W34" s="163"/>
      <c r="X34" s="163" t="s">
        <v>143</v>
      </c>
      <c r="Y34" s="163" t="s">
        <v>114</v>
      </c>
      <c r="Z34" s="153"/>
      <c r="AA34" s="153"/>
      <c r="AB34" s="153"/>
      <c r="AC34" s="153"/>
      <c r="AD34" s="153"/>
      <c r="AE34" s="153"/>
      <c r="AF34" s="153"/>
      <c r="AG34" s="153" t="s">
        <v>144</v>
      </c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ht="21" outlineLevel="2" x14ac:dyDescent="0.25">
      <c r="A35" s="160"/>
      <c r="B35" s="161"/>
      <c r="C35" s="262" t="s">
        <v>147</v>
      </c>
      <c r="D35" s="263"/>
      <c r="E35" s="263"/>
      <c r="F35" s="263"/>
      <c r="G35" s="263"/>
      <c r="H35" s="163"/>
      <c r="I35" s="163"/>
      <c r="J35" s="163"/>
      <c r="K35" s="163"/>
      <c r="L35" s="163"/>
      <c r="M35" s="163"/>
      <c r="N35" s="162"/>
      <c r="O35" s="162"/>
      <c r="P35" s="162"/>
      <c r="Q35" s="162"/>
      <c r="R35" s="163"/>
      <c r="S35" s="163"/>
      <c r="T35" s="163"/>
      <c r="U35" s="163"/>
      <c r="V35" s="163"/>
      <c r="W35" s="163"/>
      <c r="X35" s="163"/>
      <c r="Y35" s="163"/>
      <c r="Z35" s="153"/>
      <c r="AA35" s="153"/>
      <c r="AB35" s="153"/>
      <c r="AC35" s="153"/>
      <c r="AD35" s="153"/>
      <c r="AE35" s="153"/>
      <c r="AF35" s="153"/>
      <c r="AG35" s="153" t="s">
        <v>137</v>
      </c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87" t="str">
        <f>C35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35" s="153"/>
      <c r="BC35" s="153"/>
      <c r="BD35" s="153"/>
      <c r="BE35" s="153"/>
      <c r="BF35" s="153"/>
      <c r="BG35" s="153"/>
      <c r="BH35" s="153"/>
    </row>
    <row r="36" spans="1:60" outlineLevel="1" x14ac:dyDescent="0.25">
      <c r="A36" s="173">
        <v>18</v>
      </c>
      <c r="B36" s="174"/>
      <c r="C36" s="190" t="s">
        <v>148</v>
      </c>
      <c r="D36" s="175" t="s">
        <v>0</v>
      </c>
      <c r="E36" s="176"/>
      <c r="F36" s="177">
        <f>H36+J36</f>
        <v>0</v>
      </c>
      <c r="G36" s="177">
        <f>ROUND(E36*F36,2)</f>
        <v>0</v>
      </c>
      <c r="H36" s="178"/>
      <c r="I36" s="177">
        <f>ROUND(E36*H36,2)</f>
        <v>0</v>
      </c>
      <c r="J36" s="178"/>
      <c r="K36" s="179">
        <f>ROUND(E36*J36,2)</f>
        <v>0</v>
      </c>
      <c r="L36" s="163">
        <v>21</v>
      </c>
      <c r="M36" s="163">
        <f>G36*(1+L36/100)</f>
        <v>0</v>
      </c>
      <c r="N36" s="162">
        <v>0</v>
      </c>
      <c r="O36" s="162">
        <f>ROUND(E36*N36,2)</f>
        <v>0</v>
      </c>
      <c r="P36" s="162">
        <v>0</v>
      </c>
      <c r="Q36" s="162">
        <f>ROUND(E36*P36,2)</f>
        <v>0</v>
      </c>
      <c r="R36" s="163"/>
      <c r="S36" s="163" t="s">
        <v>111</v>
      </c>
      <c r="T36" s="163" t="s">
        <v>141</v>
      </c>
      <c r="U36" s="163">
        <v>0</v>
      </c>
      <c r="V36" s="163">
        <f>ROUND(E36*U36,2)</f>
        <v>0</v>
      </c>
      <c r="W36" s="163"/>
      <c r="X36" s="163" t="s">
        <v>143</v>
      </c>
      <c r="Y36" s="163" t="s">
        <v>114</v>
      </c>
      <c r="Z36" s="153"/>
      <c r="AA36" s="153"/>
      <c r="AB36" s="153"/>
      <c r="AC36" s="153"/>
      <c r="AD36" s="153"/>
      <c r="AE36" s="153"/>
      <c r="AF36" s="153"/>
      <c r="AG36" s="153" t="s">
        <v>144</v>
      </c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outlineLevel="2" x14ac:dyDescent="0.25">
      <c r="A37" s="160"/>
      <c r="B37" s="161"/>
      <c r="C37" s="262" t="s">
        <v>149</v>
      </c>
      <c r="D37" s="263"/>
      <c r="E37" s="263"/>
      <c r="F37" s="263"/>
      <c r="G37" s="263"/>
      <c r="H37" s="163"/>
      <c r="I37" s="163"/>
      <c r="J37" s="163"/>
      <c r="K37" s="163"/>
      <c r="L37" s="163"/>
      <c r="M37" s="163"/>
      <c r="N37" s="162"/>
      <c r="O37" s="162"/>
      <c r="P37" s="162"/>
      <c r="Q37" s="162"/>
      <c r="R37" s="163"/>
      <c r="S37" s="163"/>
      <c r="T37" s="163"/>
      <c r="U37" s="163"/>
      <c r="V37" s="163"/>
      <c r="W37" s="163"/>
      <c r="X37" s="163"/>
      <c r="Y37" s="163"/>
      <c r="Z37" s="153"/>
      <c r="AA37" s="153"/>
      <c r="AB37" s="153"/>
      <c r="AC37" s="153"/>
      <c r="AD37" s="153"/>
      <c r="AE37" s="153"/>
      <c r="AF37" s="153"/>
      <c r="AG37" s="153" t="s">
        <v>137</v>
      </c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outlineLevel="1" x14ac:dyDescent="0.25">
      <c r="A38" s="173">
        <v>19</v>
      </c>
      <c r="B38" s="174"/>
      <c r="C38" s="190" t="s">
        <v>150</v>
      </c>
      <c r="D38" s="175" t="s">
        <v>0</v>
      </c>
      <c r="E38" s="176"/>
      <c r="F38" s="177">
        <f>H38+J38</f>
        <v>0</v>
      </c>
      <c r="G38" s="177">
        <f>ROUND(E38*F38,2)</f>
        <v>0</v>
      </c>
      <c r="H38" s="178"/>
      <c r="I38" s="177">
        <f>ROUND(E38*H38,2)</f>
        <v>0</v>
      </c>
      <c r="J38" s="178"/>
      <c r="K38" s="179">
        <f>ROUND(E38*J38,2)</f>
        <v>0</v>
      </c>
      <c r="L38" s="163">
        <v>21</v>
      </c>
      <c r="M38" s="163">
        <f>G38*(1+L38/100)</f>
        <v>0</v>
      </c>
      <c r="N38" s="162">
        <v>0</v>
      </c>
      <c r="O38" s="162">
        <f>ROUND(E38*N38,2)</f>
        <v>0</v>
      </c>
      <c r="P38" s="162">
        <v>0</v>
      </c>
      <c r="Q38" s="162">
        <f>ROUND(E38*P38,2)</f>
        <v>0</v>
      </c>
      <c r="R38" s="163"/>
      <c r="S38" s="163" t="s">
        <v>151</v>
      </c>
      <c r="T38" s="163" t="s">
        <v>141</v>
      </c>
      <c r="U38" s="163">
        <v>0</v>
      </c>
      <c r="V38" s="163">
        <f>ROUND(E38*U38,2)</f>
        <v>0</v>
      </c>
      <c r="W38" s="163"/>
      <c r="X38" s="163" t="s">
        <v>143</v>
      </c>
      <c r="Y38" s="163" t="s">
        <v>114</v>
      </c>
      <c r="Z38" s="153"/>
      <c r="AA38" s="153"/>
      <c r="AB38" s="153"/>
      <c r="AC38" s="153"/>
      <c r="AD38" s="153"/>
      <c r="AE38" s="153"/>
      <c r="AF38" s="153"/>
      <c r="AG38" s="153" t="s">
        <v>144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outlineLevel="2" x14ac:dyDescent="0.25">
      <c r="A39" s="160"/>
      <c r="B39" s="161"/>
      <c r="C39" s="262"/>
      <c r="D39" s="263"/>
      <c r="E39" s="263"/>
      <c r="F39" s="263"/>
      <c r="G39" s="263"/>
      <c r="H39" s="163"/>
      <c r="I39" s="163"/>
      <c r="J39" s="163"/>
      <c r="K39" s="163"/>
      <c r="L39" s="163"/>
      <c r="M39" s="163"/>
      <c r="N39" s="162"/>
      <c r="O39" s="162"/>
      <c r="P39" s="162"/>
      <c r="Q39" s="162"/>
      <c r="R39" s="163"/>
      <c r="S39" s="163"/>
      <c r="T39" s="163"/>
      <c r="U39" s="163"/>
      <c r="V39" s="163"/>
      <c r="W39" s="163"/>
      <c r="X39" s="163"/>
      <c r="Y39" s="163"/>
      <c r="Z39" s="153"/>
      <c r="AA39" s="153"/>
      <c r="AB39" s="153"/>
      <c r="AC39" s="153"/>
      <c r="AD39" s="153"/>
      <c r="AE39" s="153"/>
      <c r="AF39" s="153"/>
      <c r="AG39" s="153" t="s">
        <v>137</v>
      </c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1" x14ac:dyDescent="0.25">
      <c r="A40" s="173">
        <v>20</v>
      </c>
      <c r="B40" s="174"/>
      <c r="C40" s="190" t="s">
        <v>152</v>
      </c>
      <c r="D40" s="175" t="s">
        <v>0</v>
      </c>
      <c r="E40" s="176"/>
      <c r="F40" s="177">
        <f>H40+J40</f>
        <v>0</v>
      </c>
      <c r="G40" s="177">
        <f>ROUND(E40*F40,2)</f>
        <v>0</v>
      </c>
      <c r="H40" s="178"/>
      <c r="I40" s="177">
        <f>ROUND(E40*H40,2)</f>
        <v>0</v>
      </c>
      <c r="J40" s="178"/>
      <c r="K40" s="179">
        <f>ROUND(E40*J40,2)</f>
        <v>0</v>
      </c>
      <c r="L40" s="163">
        <v>21</v>
      </c>
      <c r="M40" s="163">
        <f>G40*(1+L40/100)</f>
        <v>0</v>
      </c>
      <c r="N40" s="162">
        <v>0</v>
      </c>
      <c r="O40" s="162">
        <f>ROUND(E40*N40,2)</f>
        <v>0</v>
      </c>
      <c r="P40" s="162">
        <v>0</v>
      </c>
      <c r="Q40" s="162">
        <f>ROUND(E40*P40,2)</f>
        <v>0</v>
      </c>
      <c r="R40" s="163"/>
      <c r="S40" s="163" t="s">
        <v>111</v>
      </c>
      <c r="T40" s="163" t="s">
        <v>141</v>
      </c>
      <c r="U40" s="163">
        <v>0</v>
      </c>
      <c r="V40" s="163">
        <f>ROUND(E40*U40,2)</f>
        <v>0</v>
      </c>
      <c r="W40" s="163"/>
      <c r="X40" s="163" t="s">
        <v>143</v>
      </c>
      <c r="Y40" s="163" t="s">
        <v>114</v>
      </c>
      <c r="Z40" s="153"/>
      <c r="AA40" s="153"/>
      <c r="AB40" s="153"/>
      <c r="AC40" s="153"/>
      <c r="AD40" s="153"/>
      <c r="AE40" s="153"/>
      <c r="AF40" s="153"/>
      <c r="AG40" s="153" t="s">
        <v>144</v>
      </c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2" x14ac:dyDescent="0.25">
      <c r="A41" s="160"/>
      <c r="B41" s="161"/>
      <c r="C41" s="262" t="s">
        <v>153</v>
      </c>
      <c r="D41" s="263"/>
      <c r="E41" s="263"/>
      <c r="F41" s="263"/>
      <c r="G41" s="263"/>
      <c r="H41" s="163"/>
      <c r="I41" s="163"/>
      <c r="J41" s="163"/>
      <c r="K41" s="163"/>
      <c r="L41" s="163"/>
      <c r="M41" s="163"/>
      <c r="N41" s="162"/>
      <c r="O41" s="162"/>
      <c r="P41" s="162"/>
      <c r="Q41" s="162"/>
      <c r="R41" s="163"/>
      <c r="S41" s="163"/>
      <c r="T41" s="163"/>
      <c r="U41" s="163"/>
      <c r="V41" s="163"/>
      <c r="W41" s="163"/>
      <c r="X41" s="163"/>
      <c r="Y41" s="163"/>
      <c r="Z41" s="153"/>
      <c r="AA41" s="153"/>
      <c r="AB41" s="153"/>
      <c r="AC41" s="153"/>
      <c r="AD41" s="153"/>
      <c r="AE41" s="153"/>
      <c r="AF41" s="153"/>
      <c r="AG41" s="153" t="s">
        <v>137</v>
      </c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5">
      <c r="A42" s="173">
        <v>21</v>
      </c>
      <c r="B42" s="174"/>
      <c r="C42" s="190" t="s">
        <v>154</v>
      </c>
      <c r="D42" s="175" t="s">
        <v>0</v>
      </c>
      <c r="E42" s="176"/>
      <c r="F42" s="177">
        <f>H42+J42</f>
        <v>0</v>
      </c>
      <c r="G42" s="177">
        <f>ROUND(E42*F42,2)</f>
        <v>0</v>
      </c>
      <c r="H42" s="178"/>
      <c r="I42" s="177">
        <f>ROUND(E42*H42,2)</f>
        <v>0</v>
      </c>
      <c r="J42" s="178"/>
      <c r="K42" s="179">
        <f>ROUND(E42*J42,2)</f>
        <v>0</v>
      </c>
      <c r="L42" s="163">
        <v>21</v>
      </c>
      <c r="M42" s="163">
        <f>G42*(1+L42/100)</f>
        <v>0</v>
      </c>
      <c r="N42" s="162">
        <v>0</v>
      </c>
      <c r="O42" s="162">
        <f>ROUND(E42*N42,2)</f>
        <v>0</v>
      </c>
      <c r="P42" s="162">
        <v>0</v>
      </c>
      <c r="Q42" s="162">
        <f>ROUND(E42*P42,2)</f>
        <v>0</v>
      </c>
      <c r="R42" s="163"/>
      <c r="S42" s="163" t="s">
        <v>111</v>
      </c>
      <c r="T42" s="163" t="s">
        <v>141</v>
      </c>
      <c r="U42" s="163">
        <v>0</v>
      </c>
      <c r="V42" s="163">
        <f>ROUND(E42*U42,2)</f>
        <v>0</v>
      </c>
      <c r="W42" s="163"/>
      <c r="X42" s="163" t="s">
        <v>143</v>
      </c>
      <c r="Y42" s="163" t="s">
        <v>114</v>
      </c>
      <c r="Z42" s="153"/>
      <c r="AA42" s="153"/>
      <c r="AB42" s="153"/>
      <c r="AC42" s="153"/>
      <c r="AD42" s="153"/>
      <c r="AE42" s="153"/>
      <c r="AF42" s="153"/>
      <c r="AG42" s="153" t="s">
        <v>144</v>
      </c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ht="31.2" outlineLevel="2" x14ac:dyDescent="0.25">
      <c r="A43" s="160"/>
      <c r="B43" s="161"/>
      <c r="C43" s="262" t="s">
        <v>155</v>
      </c>
      <c r="D43" s="263"/>
      <c r="E43" s="263"/>
      <c r="F43" s="263"/>
      <c r="G43" s="263"/>
      <c r="H43" s="163"/>
      <c r="I43" s="163"/>
      <c r="J43" s="163"/>
      <c r="K43" s="163"/>
      <c r="L43" s="163"/>
      <c r="M43" s="163"/>
      <c r="N43" s="162"/>
      <c r="O43" s="162"/>
      <c r="P43" s="162"/>
      <c r="Q43" s="162"/>
      <c r="R43" s="163"/>
      <c r="S43" s="163"/>
      <c r="T43" s="163"/>
      <c r="U43" s="163"/>
      <c r="V43" s="163"/>
      <c r="W43" s="163"/>
      <c r="X43" s="163"/>
      <c r="Y43" s="163"/>
      <c r="Z43" s="153"/>
      <c r="AA43" s="153"/>
      <c r="AB43" s="153"/>
      <c r="AC43" s="153"/>
      <c r="AD43" s="153"/>
      <c r="AE43" s="153"/>
      <c r="AF43" s="153"/>
      <c r="AG43" s="153" t="s">
        <v>137</v>
      </c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87" t="str">
        <f>C43</f>
        <v>Náklady a poplatky spojené s užíváním veřejných ploch a prostranství, pokud jsou stavebními pracemi nebo souvisejícími činnostmi dotčeny, a to včetně užívání ploch v souvislosti s uložením stavebního materiálu nebo stavebního odpadu.</v>
      </c>
      <c r="BB43" s="153"/>
      <c r="BC43" s="153"/>
      <c r="BD43" s="153"/>
      <c r="BE43" s="153"/>
      <c r="BF43" s="153"/>
      <c r="BG43" s="153"/>
      <c r="BH43" s="153"/>
    </row>
    <row r="44" spans="1:60" outlineLevel="1" x14ac:dyDescent="0.25">
      <c r="A44" s="173">
        <v>22</v>
      </c>
      <c r="B44" s="174"/>
      <c r="C44" s="190" t="s">
        <v>156</v>
      </c>
      <c r="D44" s="175" t="s">
        <v>0</v>
      </c>
      <c r="E44" s="176"/>
      <c r="F44" s="177">
        <f>H44+J44</f>
        <v>0</v>
      </c>
      <c r="G44" s="177">
        <f>ROUND(E44*F44,2)</f>
        <v>0</v>
      </c>
      <c r="H44" s="178"/>
      <c r="I44" s="177">
        <f>ROUND(E44*H44,2)</f>
        <v>0</v>
      </c>
      <c r="J44" s="178"/>
      <c r="K44" s="179">
        <f>ROUND(E44*J44,2)</f>
        <v>0</v>
      </c>
      <c r="L44" s="163">
        <v>21</v>
      </c>
      <c r="M44" s="163">
        <f>G44*(1+L44/100)</f>
        <v>0</v>
      </c>
      <c r="N44" s="162">
        <v>0</v>
      </c>
      <c r="O44" s="162">
        <f>ROUND(E44*N44,2)</f>
        <v>0</v>
      </c>
      <c r="P44" s="162">
        <v>0</v>
      </c>
      <c r="Q44" s="162">
        <f>ROUND(E44*P44,2)</f>
        <v>0</v>
      </c>
      <c r="R44" s="163"/>
      <c r="S44" s="163" t="s">
        <v>111</v>
      </c>
      <c r="T44" s="163" t="s">
        <v>141</v>
      </c>
      <c r="U44" s="163">
        <v>0</v>
      </c>
      <c r="V44" s="163">
        <f>ROUND(E44*U44,2)</f>
        <v>0</v>
      </c>
      <c r="W44" s="163"/>
      <c r="X44" s="163" t="s">
        <v>143</v>
      </c>
      <c r="Y44" s="163" t="s">
        <v>114</v>
      </c>
      <c r="Z44" s="153"/>
      <c r="AA44" s="153"/>
      <c r="AB44" s="153"/>
      <c r="AC44" s="153"/>
      <c r="AD44" s="153"/>
      <c r="AE44" s="153"/>
      <c r="AF44" s="153"/>
      <c r="AG44" s="153" t="s">
        <v>144</v>
      </c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ht="31.2" outlineLevel="2" x14ac:dyDescent="0.25">
      <c r="A45" s="160"/>
      <c r="B45" s="161"/>
      <c r="C45" s="262" t="s">
        <v>157</v>
      </c>
      <c r="D45" s="263"/>
      <c r="E45" s="263"/>
      <c r="F45" s="263"/>
      <c r="G45" s="263"/>
      <c r="H45" s="163"/>
      <c r="I45" s="163"/>
      <c r="J45" s="163"/>
      <c r="K45" s="163"/>
      <c r="L45" s="163"/>
      <c r="M45" s="163"/>
      <c r="N45" s="162"/>
      <c r="O45" s="162"/>
      <c r="P45" s="162"/>
      <c r="Q45" s="162"/>
      <c r="R45" s="163"/>
      <c r="S45" s="163"/>
      <c r="T45" s="163"/>
      <c r="U45" s="163"/>
      <c r="V45" s="163"/>
      <c r="W45" s="163"/>
      <c r="X45" s="163"/>
      <c r="Y45" s="163"/>
      <c r="Z45" s="153"/>
      <c r="AA45" s="153"/>
      <c r="AB45" s="153"/>
      <c r="AC45" s="153"/>
      <c r="AD45" s="153"/>
      <c r="AE45" s="153"/>
      <c r="AF45" s="153"/>
      <c r="AG45" s="153" t="s">
        <v>137</v>
      </c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87" t="str">
        <f>C45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45" s="153"/>
      <c r="BC45" s="153"/>
      <c r="BD45" s="153"/>
      <c r="BE45" s="153"/>
      <c r="BF45" s="153"/>
      <c r="BG45" s="153"/>
      <c r="BH45" s="153"/>
    </row>
    <row r="46" spans="1:60" outlineLevel="1" x14ac:dyDescent="0.25">
      <c r="A46" s="173">
        <v>23</v>
      </c>
      <c r="B46" s="174"/>
      <c r="C46" s="190" t="s">
        <v>158</v>
      </c>
      <c r="D46" s="175" t="s">
        <v>159</v>
      </c>
      <c r="E46" s="176">
        <v>1</v>
      </c>
      <c r="F46" s="177">
        <f>H46+J46</f>
        <v>0</v>
      </c>
      <c r="G46" s="177">
        <f>ROUND(E46*F46,2)</f>
        <v>0</v>
      </c>
      <c r="H46" s="178"/>
      <c r="I46" s="177">
        <f>ROUND(E46*H46,2)</f>
        <v>0</v>
      </c>
      <c r="J46" s="178"/>
      <c r="K46" s="179">
        <f>ROUND(E46*J46,2)</f>
        <v>0</v>
      </c>
      <c r="L46" s="163">
        <v>21</v>
      </c>
      <c r="M46" s="163">
        <f>G46*(1+L46/100)</f>
        <v>0</v>
      </c>
      <c r="N46" s="162">
        <v>0</v>
      </c>
      <c r="O46" s="162">
        <f>ROUND(E46*N46,2)</f>
        <v>0</v>
      </c>
      <c r="P46" s="162">
        <v>0</v>
      </c>
      <c r="Q46" s="162">
        <f>ROUND(E46*P46,2)</f>
        <v>0</v>
      </c>
      <c r="R46" s="163"/>
      <c r="S46" s="163" t="s">
        <v>111</v>
      </c>
      <c r="T46" s="163" t="s">
        <v>141</v>
      </c>
      <c r="U46" s="163">
        <v>0</v>
      </c>
      <c r="V46" s="163">
        <f>ROUND(E46*U46,2)</f>
        <v>0</v>
      </c>
      <c r="W46" s="163"/>
      <c r="X46" s="163" t="s">
        <v>143</v>
      </c>
      <c r="Y46" s="163" t="s">
        <v>114</v>
      </c>
      <c r="Z46" s="153"/>
      <c r="AA46" s="153"/>
      <c r="AB46" s="153"/>
      <c r="AC46" s="153"/>
      <c r="AD46" s="153"/>
      <c r="AE46" s="153"/>
      <c r="AF46" s="153"/>
      <c r="AG46" s="153" t="s">
        <v>144</v>
      </c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2" x14ac:dyDescent="0.25">
      <c r="A47" s="160"/>
      <c r="B47" s="161"/>
      <c r="C47" s="262"/>
      <c r="D47" s="263"/>
      <c r="E47" s="263"/>
      <c r="F47" s="263"/>
      <c r="G47" s="263"/>
      <c r="H47" s="163"/>
      <c r="I47" s="163"/>
      <c r="J47" s="163"/>
      <c r="K47" s="163"/>
      <c r="L47" s="163"/>
      <c r="M47" s="163"/>
      <c r="N47" s="162"/>
      <c r="O47" s="162"/>
      <c r="P47" s="162"/>
      <c r="Q47" s="162"/>
      <c r="R47" s="163"/>
      <c r="S47" s="163"/>
      <c r="T47" s="163"/>
      <c r="U47" s="163"/>
      <c r="V47" s="163"/>
      <c r="W47" s="163"/>
      <c r="X47" s="163"/>
      <c r="Y47" s="163"/>
      <c r="Z47" s="153"/>
      <c r="AA47" s="153"/>
      <c r="AB47" s="153"/>
      <c r="AC47" s="153"/>
      <c r="AD47" s="153"/>
      <c r="AE47" s="153"/>
      <c r="AF47" s="153"/>
      <c r="AG47" s="153" t="s">
        <v>137</v>
      </c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87">
        <f>C47</f>
        <v>0</v>
      </c>
      <c r="BB47" s="153"/>
      <c r="BC47" s="153"/>
      <c r="BD47" s="153"/>
      <c r="BE47" s="153"/>
      <c r="BF47" s="153"/>
      <c r="BG47" s="153"/>
      <c r="BH47" s="153"/>
    </row>
    <row r="48" spans="1:60" outlineLevel="1" x14ac:dyDescent="0.25">
      <c r="A48" s="173">
        <v>24</v>
      </c>
      <c r="B48" s="174"/>
      <c r="C48" s="190" t="s">
        <v>160</v>
      </c>
      <c r="D48" s="175" t="s">
        <v>159</v>
      </c>
      <c r="E48" s="176">
        <v>1</v>
      </c>
      <c r="F48" s="177">
        <f>H48+J48</f>
        <v>0</v>
      </c>
      <c r="G48" s="177">
        <f>ROUND(E48*F48,2)</f>
        <v>0</v>
      </c>
      <c r="H48" s="178"/>
      <c r="I48" s="177">
        <f>ROUND(E48*H48,2)</f>
        <v>0</v>
      </c>
      <c r="J48" s="178"/>
      <c r="K48" s="179">
        <f>ROUND(E48*J48,2)</f>
        <v>0</v>
      </c>
      <c r="L48" s="163">
        <v>21</v>
      </c>
      <c r="M48" s="163">
        <f>G48*(1+L48/100)</f>
        <v>0</v>
      </c>
      <c r="N48" s="162">
        <v>0</v>
      </c>
      <c r="O48" s="162">
        <f>ROUND(E48*N48,2)</f>
        <v>0</v>
      </c>
      <c r="P48" s="162">
        <v>0</v>
      </c>
      <c r="Q48" s="162">
        <f>ROUND(E48*P48,2)</f>
        <v>0</v>
      </c>
      <c r="R48" s="163"/>
      <c r="S48" s="163" t="s">
        <v>111</v>
      </c>
      <c r="T48" s="163" t="s">
        <v>141</v>
      </c>
      <c r="U48" s="163">
        <v>0</v>
      </c>
      <c r="V48" s="163">
        <f>ROUND(E48*U48,2)</f>
        <v>0</v>
      </c>
      <c r="W48" s="163"/>
      <c r="X48" s="163" t="s">
        <v>143</v>
      </c>
      <c r="Y48" s="163" t="s">
        <v>114</v>
      </c>
      <c r="Z48" s="153"/>
      <c r="AA48" s="153"/>
      <c r="AB48" s="153"/>
      <c r="AC48" s="153"/>
      <c r="AD48" s="153"/>
      <c r="AE48" s="153"/>
      <c r="AF48" s="153"/>
      <c r="AG48" s="153" t="s">
        <v>144</v>
      </c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ht="21" outlineLevel="2" x14ac:dyDescent="0.25">
      <c r="A49" s="160"/>
      <c r="B49" s="161"/>
      <c r="C49" s="262" t="s">
        <v>161</v>
      </c>
      <c r="D49" s="263"/>
      <c r="E49" s="263"/>
      <c r="F49" s="263"/>
      <c r="G49" s="263"/>
      <c r="H49" s="163"/>
      <c r="I49" s="163"/>
      <c r="J49" s="163"/>
      <c r="K49" s="163"/>
      <c r="L49" s="163"/>
      <c r="M49" s="163"/>
      <c r="N49" s="162"/>
      <c r="O49" s="162"/>
      <c r="P49" s="162"/>
      <c r="Q49" s="162"/>
      <c r="R49" s="163"/>
      <c r="S49" s="163"/>
      <c r="T49" s="163"/>
      <c r="U49" s="163"/>
      <c r="V49" s="163"/>
      <c r="W49" s="163"/>
      <c r="X49" s="163"/>
      <c r="Y49" s="163"/>
      <c r="Z49" s="153"/>
      <c r="AA49" s="153"/>
      <c r="AB49" s="153"/>
      <c r="AC49" s="153"/>
      <c r="AD49" s="153"/>
      <c r="AE49" s="153"/>
      <c r="AF49" s="153"/>
      <c r="AG49" s="153" t="s">
        <v>137</v>
      </c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87" t="str">
        <f>C49</f>
        <v>Náklady na vyhotovení dokumentace skutečného provedení stavby a její předání objednateli v požadované formě a požadovaném počtu.</v>
      </c>
      <c r="BB49" s="153"/>
      <c r="BC49" s="153"/>
      <c r="BD49" s="153"/>
      <c r="BE49" s="153"/>
      <c r="BF49" s="153"/>
      <c r="BG49" s="153"/>
      <c r="BH49" s="153"/>
    </row>
    <row r="50" spans="1:60" outlineLevel="1" x14ac:dyDescent="0.25">
      <c r="A50" s="173">
        <v>25</v>
      </c>
      <c r="B50" s="174"/>
      <c r="C50" s="190" t="s">
        <v>162</v>
      </c>
      <c r="D50" s="175" t="s">
        <v>0</v>
      </c>
      <c r="E50" s="176"/>
      <c r="F50" s="177">
        <f>H50+J50</f>
        <v>0</v>
      </c>
      <c r="G50" s="177">
        <f>ROUND(E50*F50,2)</f>
        <v>0</v>
      </c>
      <c r="H50" s="178"/>
      <c r="I50" s="177">
        <f>ROUND(E50*H50,2)</f>
        <v>0</v>
      </c>
      <c r="J50" s="178"/>
      <c r="K50" s="179">
        <f>ROUND(E50*J50,2)</f>
        <v>0</v>
      </c>
      <c r="L50" s="163">
        <v>21</v>
      </c>
      <c r="M50" s="163">
        <f>G50*(1+L50/100)</f>
        <v>0</v>
      </c>
      <c r="N50" s="162">
        <v>0</v>
      </c>
      <c r="O50" s="162">
        <f>ROUND(E50*N50,2)</f>
        <v>0</v>
      </c>
      <c r="P50" s="162">
        <v>0</v>
      </c>
      <c r="Q50" s="162">
        <f>ROUND(E50*P50,2)</f>
        <v>0</v>
      </c>
      <c r="R50" s="163"/>
      <c r="S50" s="163" t="s">
        <v>111</v>
      </c>
      <c r="T50" s="163" t="s">
        <v>141</v>
      </c>
      <c r="U50" s="163">
        <v>0</v>
      </c>
      <c r="V50" s="163">
        <f>ROUND(E50*U50,2)</f>
        <v>0</v>
      </c>
      <c r="W50" s="163"/>
      <c r="X50" s="163" t="s">
        <v>143</v>
      </c>
      <c r="Y50" s="163" t="s">
        <v>114</v>
      </c>
      <c r="Z50" s="153"/>
      <c r="AA50" s="153"/>
      <c r="AB50" s="153"/>
      <c r="AC50" s="153"/>
      <c r="AD50" s="153"/>
      <c r="AE50" s="153"/>
      <c r="AF50" s="153"/>
      <c r="AG50" s="153" t="s">
        <v>144</v>
      </c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ht="21" outlineLevel="2" x14ac:dyDescent="0.25">
      <c r="A51" s="160"/>
      <c r="B51" s="161"/>
      <c r="C51" s="262" t="s">
        <v>163</v>
      </c>
      <c r="D51" s="263"/>
      <c r="E51" s="263"/>
      <c r="F51" s="263"/>
      <c r="G51" s="263"/>
      <c r="H51" s="163"/>
      <c r="I51" s="163"/>
      <c r="J51" s="163"/>
      <c r="K51" s="163"/>
      <c r="L51" s="163"/>
      <c r="M51" s="163"/>
      <c r="N51" s="162"/>
      <c r="O51" s="162"/>
      <c r="P51" s="162"/>
      <c r="Q51" s="162"/>
      <c r="R51" s="163"/>
      <c r="S51" s="163"/>
      <c r="T51" s="163"/>
      <c r="U51" s="163"/>
      <c r="V51" s="163"/>
      <c r="W51" s="163"/>
      <c r="X51" s="163"/>
      <c r="Y51" s="163"/>
      <c r="Z51" s="153"/>
      <c r="AA51" s="153"/>
      <c r="AB51" s="153"/>
      <c r="AC51" s="153"/>
      <c r="AD51" s="153"/>
      <c r="AE51" s="153"/>
      <c r="AF51" s="153"/>
      <c r="AG51" s="153" t="s">
        <v>137</v>
      </c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87" t="str">
        <f>C51</f>
        <v>Náklady spojené s povinným pojištěním dodavatele nebo stavebního díla či jeho části, v rozsahu obchodních podmínek.</v>
      </c>
      <c r="BB51" s="153"/>
      <c r="BC51" s="153"/>
      <c r="BD51" s="153"/>
      <c r="BE51" s="153"/>
      <c r="BF51" s="153"/>
      <c r="BG51" s="153"/>
      <c r="BH51" s="153"/>
    </row>
    <row r="52" spans="1:60" outlineLevel="1" x14ac:dyDescent="0.25">
      <c r="A52" s="173">
        <v>26</v>
      </c>
      <c r="B52" s="174"/>
      <c r="C52" s="190" t="s">
        <v>164</v>
      </c>
      <c r="D52" s="175" t="s">
        <v>159</v>
      </c>
      <c r="E52" s="176"/>
      <c r="F52" s="177">
        <f>H52+J52</f>
        <v>0</v>
      </c>
      <c r="G52" s="177">
        <f>ROUND(E52*F52,2)</f>
        <v>0</v>
      </c>
      <c r="H52" s="178"/>
      <c r="I52" s="177">
        <f>ROUND(E52*H52,2)</f>
        <v>0</v>
      </c>
      <c r="J52" s="178"/>
      <c r="K52" s="179">
        <f>ROUND(E52*J52,2)</f>
        <v>0</v>
      </c>
      <c r="L52" s="163">
        <v>21</v>
      </c>
      <c r="M52" s="163">
        <f>G52*(1+L52/100)</f>
        <v>0</v>
      </c>
      <c r="N52" s="162">
        <v>0</v>
      </c>
      <c r="O52" s="162">
        <f>ROUND(E52*N52,2)</f>
        <v>0</v>
      </c>
      <c r="P52" s="162">
        <v>0</v>
      </c>
      <c r="Q52" s="162">
        <f>ROUND(E52*P52,2)</f>
        <v>0</v>
      </c>
      <c r="R52" s="163"/>
      <c r="S52" s="163" t="s">
        <v>111</v>
      </c>
      <c r="T52" s="163" t="s">
        <v>141</v>
      </c>
      <c r="U52" s="163">
        <v>0</v>
      </c>
      <c r="V52" s="163">
        <f>ROUND(E52*U52,2)</f>
        <v>0</v>
      </c>
      <c r="W52" s="163"/>
      <c r="X52" s="163" t="s">
        <v>143</v>
      </c>
      <c r="Y52" s="163" t="s">
        <v>114</v>
      </c>
      <c r="Z52" s="153"/>
      <c r="AA52" s="153"/>
      <c r="AB52" s="153"/>
      <c r="AC52" s="153"/>
      <c r="AD52" s="153"/>
      <c r="AE52" s="153"/>
      <c r="AF52" s="153"/>
      <c r="AG52" s="153" t="s">
        <v>144</v>
      </c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ht="21" outlineLevel="2" x14ac:dyDescent="0.25">
      <c r="A53" s="160"/>
      <c r="B53" s="161"/>
      <c r="C53" s="262" t="s">
        <v>165</v>
      </c>
      <c r="D53" s="263"/>
      <c r="E53" s="263"/>
      <c r="F53" s="263"/>
      <c r="G53" s="263"/>
      <c r="H53" s="163"/>
      <c r="I53" s="163"/>
      <c r="J53" s="163"/>
      <c r="K53" s="163"/>
      <c r="L53" s="163"/>
      <c r="M53" s="163"/>
      <c r="N53" s="162"/>
      <c r="O53" s="162"/>
      <c r="P53" s="162"/>
      <c r="Q53" s="162"/>
      <c r="R53" s="163"/>
      <c r="S53" s="163"/>
      <c r="T53" s="163"/>
      <c r="U53" s="163"/>
      <c r="V53" s="163"/>
      <c r="W53" s="163"/>
      <c r="X53" s="163"/>
      <c r="Y53" s="163"/>
      <c r="Z53" s="153"/>
      <c r="AA53" s="153"/>
      <c r="AB53" s="153"/>
      <c r="AC53" s="153"/>
      <c r="AD53" s="153"/>
      <c r="AE53" s="153"/>
      <c r="AF53" s="153"/>
      <c r="AG53" s="153" t="s">
        <v>137</v>
      </c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87" t="str">
        <f>C53</f>
        <v>Finanční rezerva požadovaná objednatelem jako součást smluvní ceny. Způsob jejího stanovení, čerpání a vykazování definuje objednatel.</v>
      </c>
      <c r="BB53" s="153"/>
      <c r="BC53" s="153"/>
      <c r="BD53" s="153"/>
      <c r="BE53" s="153"/>
      <c r="BF53" s="153"/>
      <c r="BG53" s="153"/>
      <c r="BH53" s="153"/>
    </row>
    <row r="54" spans="1:60" outlineLevel="1" x14ac:dyDescent="0.25">
      <c r="A54" s="173">
        <v>27</v>
      </c>
      <c r="B54" s="174"/>
      <c r="C54" s="190" t="s">
        <v>166</v>
      </c>
      <c r="D54" s="175" t="s">
        <v>0</v>
      </c>
      <c r="E54" s="176"/>
      <c r="F54" s="177">
        <f>H54+J54</f>
        <v>0</v>
      </c>
      <c r="G54" s="177">
        <f>ROUND(E54*F54,2)</f>
        <v>0</v>
      </c>
      <c r="H54" s="178"/>
      <c r="I54" s="177">
        <f>ROUND(E54*H54,2)</f>
        <v>0</v>
      </c>
      <c r="J54" s="178"/>
      <c r="K54" s="179">
        <f>ROUND(E54*J54,2)</f>
        <v>0</v>
      </c>
      <c r="L54" s="163">
        <v>21</v>
      </c>
      <c r="M54" s="163">
        <f>G54*(1+L54/100)</f>
        <v>0</v>
      </c>
      <c r="N54" s="162">
        <v>0</v>
      </c>
      <c r="O54" s="162">
        <f>ROUND(E54*N54,2)</f>
        <v>0</v>
      </c>
      <c r="P54" s="162">
        <v>0</v>
      </c>
      <c r="Q54" s="162">
        <f>ROUND(E54*P54,2)</f>
        <v>0</v>
      </c>
      <c r="R54" s="163"/>
      <c r="S54" s="163" t="s">
        <v>111</v>
      </c>
      <c r="T54" s="163" t="s">
        <v>141</v>
      </c>
      <c r="U54" s="163">
        <v>0</v>
      </c>
      <c r="V54" s="163">
        <f>ROUND(E54*U54,2)</f>
        <v>0</v>
      </c>
      <c r="W54" s="163"/>
      <c r="X54" s="163" t="s">
        <v>143</v>
      </c>
      <c r="Y54" s="163" t="s">
        <v>114</v>
      </c>
      <c r="Z54" s="153"/>
      <c r="AA54" s="153"/>
      <c r="AB54" s="153"/>
      <c r="AC54" s="153"/>
      <c r="AD54" s="153"/>
      <c r="AE54" s="153"/>
      <c r="AF54" s="153"/>
      <c r="AG54" s="153" t="s">
        <v>144</v>
      </c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ht="21" outlineLevel="2" x14ac:dyDescent="0.25">
      <c r="A55" s="160"/>
      <c r="B55" s="161"/>
      <c r="C55" s="262" t="s">
        <v>167</v>
      </c>
      <c r="D55" s="263"/>
      <c r="E55" s="263"/>
      <c r="F55" s="263"/>
      <c r="G55" s="263"/>
      <c r="H55" s="163"/>
      <c r="I55" s="163"/>
      <c r="J55" s="163"/>
      <c r="K55" s="163"/>
      <c r="L55" s="163"/>
      <c r="M55" s="163"/>
      <c r="N55" s="162"/>
      <c r="O55" s="162"/>
      <c r="P55" s="162"/>
      <c r="Q55" s="162"/>
      <c r="R55" s="163"/>
      <c r="S55" s="163"/>
      <c r="T55" s="163"/>
      <c r="U55" s="163"/>
      <c r="V55" s="163"/>
      <c r="W55" s="163"/>
      <c r="X55" s="163"/>
      <c r="Y55" s="163"/>
      <c r="Z55" s="153"/>
      <c r="AA55" s="153"/>
      <c r="AB55" s="153"/>
      <c r="AC55" s="153"/>
      <c r="AD55" s="153"/>
      <c r="AE55" s="153"/>
      <c r="AF55" s="153"/>
      <c r="AG55" s="153" t="s">
        <v>137</v>
      </c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87" t="str">
        <f>C55</f>
        <v>Náklady spojené s povinnou publicitou, pokud ji objednatel požaduje. Zahrnuje zejména náklady na propagační a informační billboardy, tabule, internetovou propagaci, tiskoviny apod.</v>
      </c>
      <c r="BB55" s="153"/>
      <c r="BC55" s="153"/>
      <c r="BD55" s="153"/>
      <c r="BE55" s="153"/>
      <c r="BF55" s="153"/>
      <c r="BG55" s="153"/>
      <c r="BH55" s="153"/>
    </row>
    <row r="56" spans="1:60" x14ac:dyDescent="0.25">
      <c r="A56" s="3"/>
      <c r="B56" s="4"/>
      <c r="C56" s="191"/>
      <c r="D56" s="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AE56">
        <v>12</v>
      </c>
      <c r="AF56">
        <v>21</v>
      </c>
      <c r="AG56" t="s">
        <v>93</v>
      </c>
    </row>
    <row r="57" spans="1:60" x14ac:dyDescent="0.25">
      <c r="A57" s="156"/>
      <c r="B57" s="157" t="s">
        <v>31</v>
      </c>
      <c r="C57" s="192"/>
      <c r="D57" s="158"/>
      <c r="E57" s="159"/>
      <c r="F57" s="159"/>
      <c r="G57" s="172">
        <f>G8+G14+G16+G20+G22+G25+G29+G31</f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AE57">
        <f>SUMIF(L7:L55,AE56,G7:G55)</f>
        <v>0</v>
      </c>
      <c r="AF57">
        <f>SUMIF(L7:L55,AF56,G7:G55)</f>
        <v>0</v>
      </c>
      <c r="AG57" t="s">
        <v>168</v>
      </c>
    </row>
    <row r="58" spans="1:60" x14ac:dyDescent="0.25">
      <c r="A58" s="3"/>
      <c r="B58" s="4"/>
      <c r="C58" s="191"/>
      <c r="D58" s="6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60" x14ac:dyDescent="0.25">
      <c r="A59" s="3"/>
      <c r="B59" s="4"/>
      <c r="C59" s="191"/>
      <c r="D59" s="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60" x14ac:dyDescent="0.25">
      <c r="A60" s="271" t="s">
        <v>169</v>
      </c>
      <c r="B60" s="271"/>
      <c r="C60" s="272"/>
      <c r="D60" s="6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60" x14ac:dyDescent="0.25">
      <c r="A61" s="250"/>
      <c r="B61" s="251"/>
      <c r="C61" s="252"/>
      <c r="D61" s="251"/>
      <c r="E61" s="251"/>
      <c r="F61" s="251"/>
      <c r="G61" s="25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AG61" t="s">
        <v>170</v>
      </c>
    </row>
    <row r="62" spans="1:60" x14ac:dyDescent="0.25">
      <c r="A62" s="254"/>
      <c r="B62" s="255"/>
      <c r="C62" s="256"/>
      <c r="D62" s="255"/>
      <c r="E62" s="255"/>
      <c r="F62" s="255"/>
      <c r="G62" s="25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60" x14ac:dyDescent="0.25">
      <c r="A63" s="254"/>
      <c r="B63" s="255"/>
      <c r="C63" s="256"/>
      <c r="D63" s="255"/>
      <c r="E63" s="255"/>
      <c r="F63" s="255"/>
      <c r="G63" s="25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60" x14ac:dyDescent="0.25">
      <c r="A64" s="254"/>
      <c r="B64" s="255"/>
      <c r="C64" s="256"/>
      <c r="D64" s="255"/>
      <c r="E64" s="255"/>
      <c r="F64" s="255"/>
      <c r="G64" s="25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3" x14ac:dyDescent="0.25">
      <c r="A65" s="258"/>
      <c r="B65" s="259"/>
      <c r="C65" s="260"/>
      <c r="D65" s="259"/>
      <c r="E65" s="259"/>
      <c r="F65" s="259"/>
      <c r="G65" s="26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3" x14ac:dyDescent="0.25">
      <c r="A66" s="3"/>
      <c r="B66" s="4"/>
      <c r="C66" s="191"/>
      <c r="D66" s="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3" x14ac:dyDescent="0.25">
      <c r="C67" s="193"/>
      <c r="D67" s="10"/>
      <c r="AG67" t="s">
        <v>171</v>
      </c>
    </row>
    <row r="68" spans="1:33" x14ac:dyDescent="0.25">
      <c r="D68" s="10"/>
    </row>
    <row r="69" spans="1:33" x14ac:dyDescent="0.25">
      <c r="D69" s="10"/>
    </row>
    <row r="70" spans="1:33" x14ac:dyDescent="0.25">
      <c r="D70" s="10"/>
    </row>
    <row r="71" spans="1:33" x14ac:dyDescent="0.25">
      <c r="D71" s="10"/>
    </row>
    <row r="72" spans="1:33" x14ac:dyDescent="0.25">
      <c r="D72" s="10"/>
    </row>
    <row r="73" spans="1:33" x14ac:dyDescent="0.25">
      <c r="D73" s="10"/>
    </row>
    <row r="74" spans="1:33" x14ac:dyDescent="0.25">
      <c r="D74" s="10"/>
    </row>
    <row r="75" spans="1:33" x14ac:dyDescent="0.25">
      <c r="D75" s="10"/>
    </row>
    <row r="76" spans="1:33" x14ac:dyDescent="0.25">
      <c r="D76" s="10"/>
    </row>
    <row r="77" spans="1:33" x14ac:dyDescent="0.25">
      <c r="D77" s="10"/>
    </row>
    <row r="78" spans="1:33" x14ac:dyDescent="0.25">
      <c r="D78" s="10"/>
    </row>
    <row r="79" spans="1:33" x14ac:dyDescent="0.25">
      <c r="D79" s="10"/>
    </row>
    <row r="80" spans="1:33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19">
    <mergeCell ref="A1:G1"/>
    <mergeCell ref="C2:G2"/>
    <mergeCell ref="C3:G3"/>
    <mergeCell ref="C4:G4"/>
    <mergeCell ref="A60:C60"/>
    <mergeCell ref="C51:G51"/>
    <mergeCell ref="C53:G53"/>
    <mergeCell ref="C55:G55"/>
    <mergeCell ref="C39:G39"/>
    <mergeCell ref="C41:G41"/>
    <mergeCell ref="C43:G43"/>
    <mergeCell ref="C45:G45"/>
    <mergeCell ref="C47:G47"/>
    <mergeCell ref="C49:G49"/>
    <mergeCell ref="A61:G65"/>
    <mergeCell ref="C27:G27"/>
    <mergeCell ref="C33:G33"/>
    <mergeCell ref="C35:G35"/>
    <mergeCell ref="C37:G37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24100401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24100401 Pol'!Názvy_tisku</vt:lpstr>
      <vt:lpstr>oadresa</vt:lpstr>
      <vt:lpstr>Stavba!Objednatel</vt:lpstr>
      <vt:lpstr>Stavba!Objekt</vt:lpstr>
      <vt:lpstr>'01 24100401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Vyskočil</dc:creator>
  <cp:lastModifiedBy>Kateřina Košlíková Mezerová</cp:lastModifiedBy>
  <cp:lastPrinted>2019-03-19T12:27:02Z</cp:lastPrinted>
  <dcterms:created xsi:type="dcterms:W3CDTF">2009-04-08T07:15:50Z</dcterms:created>
  <dcterms:modified xsi:type="dcterms:W3CDTF">2025-06-30T09:58:45Z</dcterms:modified>
</cp:coreProperties>
</file>